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819" activeTab="0"/>
  </bookViews>
  <sheets>
    <sheet name="Sikkim" sheetId="1" r:id="rId1"/>
    <sheet name="Sheet1" sheetId="2" r:id="rId2"/>
  </sheets>
  <definedNames>
    <definedName name="_xlnm.Print_Area" localSheetId="0">'Sikkim'!$A$1:$H$455</definedName>
  </definedNames>
  <calcPr fullCalcOnLoad="1"/>
</workbook>
</file>

<file path=xl/sharedStrings.xml><?xml version="1.0" encoding="utf-8"?>
<sst xmlns="http://schemas.openxmlformats.org/spreadsheetml/2006/main" count="640" uniqueCount="284">
  <si>
    <t>2007-08</t>
  </si>
  <si>
    <t>Sr. No.</t>
  </si>
  <si>
    <t>District</t>
  </si>
  <si>
    <t>Total</t>
  </si>
  <si>
    <t>Achievement as % of allocation</t>
  </si>
  <si>
    <t>Phy</t>
  </si>
  <si>
    <t>Installment</t>
  </si>
  <si>
    <t>(Rs. In lakhs)</t>
  </si>
  <si>
    <t xml:space="preserve">Fin                            </t>
  </si>
  <si>
    <t>Year</t>
  </si>
  <si>
    <t>2008-09</t>
  </si>
  <si>
    <t>National Programme of Mid-Day Meal in Schools</t>
  </si>
  <si>
    <t>Fin (in Lakh)</t>
  </si>
  <si>
    <t>Schools</t>
  </si>
  <si>
    <t>Primary</t>
  </si>
  <si>
    <t>Amount              (in lakh)</t>
  </si>
  <si>
    <t>Grand Total</t>
  </si>
  <si>
    <t>Units</t>
  </si>
  <si>
    <t>Variation</t>
  </si>
  <si>
    <t>GoI records</t>
  </si>
  <si>
    <t>Fin</t>
  </si>
  <si>
    <t>State record</t>
  </si>
  <si>
    <t>S.No.</t>
  </si>
  <si>
    <t>Name of District</t>
  </si>
  <si>
    <t>% utilisation of foodgrains</t>
  </si>
  <si>
    <t>% utilisation of Cooking cost</t>
  </si>
  <si>
    <t>Diff</t>
  </si>
  <si>
    <t>% Diff</t>
  </si>
  <si>
    <t>Sl. No.</t>
  </si>
  <si>
    <t>Allocation</t>
  </si>
  <si>
    <t>Bench mark</t>
  </si>
  <si>
    <t>% Utilisation</t>
  </si>
  <si>
    <t>Utilisation</t>
  </si>
  <si>
    <t>Verification of Cooking Cost Allocation</t>
  </si>
  <si>
    <t>Centre (85,81,264x220xRs.1.5)</t>
  </si>
  <si>
    <t>State Share (85,81,264*220*Rs. 1.0)</t>
  </si>
  <si>
    <t>Actual Allocation shown in State Plan</t>
  </si>
  <si>
    <t>Diff. (Excess/Deficit)</t>
  </si>
  <si>
    <t xml:space="preserve">Cooking assistance received </t>
  </si>
  <si>
    <t xml:space="preserve">% Utilisation                    </t>
  </si>
  <si>
    <t>Mis-match in % points</t>
  </si>
  <si>
    <t>As per GoI record</t>
  </si>
  <si>
    <t xml:space="preserve">As per State's AWP&amp;B </t>
  </si>
  <si>
    <t>(in MTs)</t>
  </si>
  <si>
    <t>Government of India</t>
  </si>
  <si>
    <t>TOTAL</t>
  </si>
  <si>
    <t>5(4-3)</t>
  </si>
  <si>
    <t>Disbursed to Dist</t>
  </si>
  <si>
    <t>Activity</t>
  </si>
  <si>
    <t>Expenditure</t>
  </si>
  <si>
    <t>Exp as % of allocation</t>
  </si>
  <si>
    <t>Unspent Balance</t>
  </si>
  <si>
    <t>Management, Supervision, Training &amp; Internal Monitoring</t>
  </si>
  <si>
    <t>School Level Expenses</t>
  </si>
  <si>
    <t>Primary + Upper Primary</t>
  </si>
  <si>
    <t>2009-10</t>
  </si>
  <si>
    <t>Foodgrains Lifted (in MTs)</t>
  </si>
  <si>
    <t>Maximum fund permissibale</t>
  </si>
  <si>
    <t>actual expenditure incurred by State</t>
  </si>
  <si>
    <t>6=(4-5)</t>
  </si>
  <si>
    <t>8= (2-5)</t>
  </si>
  <si>
    <t>(In MTs)</t>
  </si>
  <si>
    <t xml:space="preserve">Expected consumption of food grains </t>
  </si>
  <si>
    <t>Actual consumption of food grains</t>
  </si>
  <si>
    <t xml:space="preserve"> % consumption </t>
  </si>
  <si>
    <t>Diff in %</t>
  </si>
  <si>
    <t>No. of Meals as per PAB approval</t>
  </si>
  <si>
    <t>Stage</t>
  </si>
  <si>
    <t>Up Primary</t>
  </si>
  <si>
    <t>Districts</t>
  </si>
  <si>
    <t>No. of Institutions  serving MDM</t>
  </si>
  <si>
    <t>Non-Coverage</t>
  </si>
  <si>
    <t>% NC</t>
  </si>
  <si>
    <t>5=4-3</t>
  </si>
  <si>
    <t>5=3-4</t>
  </si>
  <si>
    <t>3.1)  Reconciliation of Foodgrains OB, Allocation &amp; Lifting</t>
  </si>
  <si>
    <t>3.2) ANALYSIS ON OPENING STOCK AND UNSPENT STOCK OF FOODGRAINS</t>
  </si>
  <si>
    <t xml:space="preserve">PY </t>
  </si>
  <si>
    <t>UP PY</t>
  </si>
  <si>
    <t>Lifted from FCI</t>
  </si>
  <si>
    <t xml:space="preserve"> </t>
  </si>
  <si>
    <t>% Meals Served</t>
  </si>
  <si>
    <t>2006-07</t>
  </si>
  <si>
    <t xml:space="preserve"> 2006-07</t>
  </si>
  <si>
    <t xml:space="preserve">Primary </t>
  </si>
  <si>
    <t>Bills submited by FCI</t>
  </si>
  <si>
    <t>Payment made to FCI</t>
  </si>
  <si>
    <t>% payment</t>
  </si>
  <si>
    <t>Bills raised by FCI</t>
  </si>
  <si>
    <t>Payment to FCI by State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</si>
  <si>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</si>
  <si>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</si>
  <si>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</si>
  <si>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</si>
  <si>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</si>
  <si>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</si>
  <si>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% payment to CCH against allocation</t>
  </si>
  <si>
    <t>6.3)  District-wise status of unspent balance of grant for Honorarium, cooks-cum-Helpers</t>
  </si>
  <si>
    <t xml:space="preserve">3.8) Payment of cost of foodgrain to FCI </t>
  </si>
  <si>
    <t>2010-11</t>
  </si>
  <si>
    <t>2011-12</t>
  </si>
  <si>
    <t xml:space="preserve">S.no </t>
  </si>
  <si>
    <t xml:space="preserve">Stage </t>
  </si>
  <si>
    <t xml:space="preserve">Upper Primary </t>
  </si>
  <si>
    <t xml:space="preserve">No. of working days served MDM </t>
  </si>
  <si>
    <t xml:space="preserve">Difference </t>
  </si>
  <si>
    <t>5=(4-3)</t>
  </si>
  <si>
    <t>S. No</t>
  </si>
  <si>
    <t xml:space="preserve">Allocation </t>
  </si>
  <si>
    <t xml:space="preserve">Primary + Upper Primary  </t>
  </si>
  <si>
    <t xml:space="preserve">State Plan </t>
  </si>
  <si>
    <t xml:space="preserve">I.   PAB- MDM Approval VS Performance  </t>
  </si>
  <si>
    <t>Part-D:    ANALYSIS SHEET</t>
  </si>
  <si>
    <t>1.3)  No. of Meals (Primary &amp; Upper Primary)</t>
  </si>
  <si>
    <t>7. ANALYSIS ON MANAGEMENT, MONITORING &amp; EVALUATION (MME)</t>
  </si>
  <si>
    <t>8. ANALYSIS ON CENTRAL ASSISTANCE TOWARDS TRANSPORT ASSISTANCE</t>
  </si>
  <si>
    <t>6. ANALYSIS OF HONORARIUM TO COOK-CUM-HELPERS</t>
  </si>
  <si>
    <t xml:space="preserve">5.1 Mismatch between Utilisation of Foodgrains and Cooking Cost </t>
  </si>
  <si>
    <r>
      <t>(i</t>
    </r>
    <r>
      <rPr>
        <i/>
        <sz val="10"/>
        <rFont val="Bookman Old Style"/>
        <family val="1"/>
      </rPr>
      <t>n MTs)</t>
    </r>
  </si>
  <si>
    <t>1.1 No. of children</t>
  </si>
  <si>
    <t>No. of Existing Institutions</t>
  </si>
  <si>
    <t>No. of  Existing Institutions</t>
  </si>
  <si>
    <t>Difference in %</t>
  </si>
  <si>
    <t>3. ANALYSIS ON FOODGRAINS (PRIMARY + UPPER PRIMARY)</t>
  </si>
  <si>
    <t>Details</t>
  </si>
  <si>
    <t>Enrollment</t>
  </si>
  <si>
    <t>2012-13</t>
  </si>
  <si>
    <t>State : Sikkim</t>
  </si>
  <si>
    <t>East</t>
  </si>
  <si>
    <t>West</t>
  </si>
  <si>
    <t>North</t>
  </si>
  <si>
    <t>South</t>
  </si>
  <si>
    <t>Difference (Less/Excess)</t>
  </si>
  <si>
    <t>% of Bills paid</t>
  </si>
  <si>
    <t>Utilisation of Cooking assistance</t>
  </si>
  <si>
    <t>Payment of hon.  to CCH</t>
  </si>
  <si>
    <t>Replacement</t>
  </si>
  <si>
    <t>Average number of children availing MDM</t>
  </si>
  <si>
    <t>2013-14</t>
  </si>
  <si>
    <t>Pry</t>
  </si>
  <si>
    <t>U. Pry.</t>
  </si>
  <si>
    <t>Meals served</t>
  </si>
  <si>
    <t>Meals to be served</t>
  </si>
  <si>
    <t>Opening Balance</t>
  </si>
  <si>
    <t>Lifted From FCI</t>
  </si>
  <si>
    <t>Releases</t>
  </si>
  <si>
    <t>2. COVERAGE UNDER MDM</t>
  </si>
  <si>
    <t>4.3) Cooking cost allocation and disbursed to Districts</t>
  </si>
  <si>
    <t>4.5) Cooking Cost Utilisation</t>
  </si>
  <si>
    <t xml:space="preserve">4.6)  District-wise Utilisation of Cooking cost </t>
  </si>
  <si>
    <t>NO. OF MEALS PRY</t>
  </si>
  <si>
    <t>NO. OF MEAL UPPR PRY</t>
  </si>
  <si>
    <t>Formulae for Pry</t>
  </si>
  <si>
    <t>Formulae for Upr Pry</t>
  </si>
  <si>
    <t>Expected Consumption of foodgrains</t>
  </si>
  <si>
    <t>Sepahijala</t>
  </si>
  <si>
    <t>Khowai</t>
  </si>
  <si>
    <t>Gomati</t>
  </si>
  <si>
    <t>Expected Utilisation of Cooking Cost (Rs. In Lakhs)</t>
  </si>
  <si>
    <t>Actual utilisation of Cooking cost (Rs. In Lakhs)</t>
  </si>
  <si>
    <t xml:space="preserve"> % Utilisation</t>
  </si>
  <si>
    <t>Pry / Average No. of children availed MDM [Col. 8/Col. 9]</t>
  </si>
  <si>
    <t>Expected Utilisation of Cooking Cost / Pry</t>
  </si>
  <si>
    <t>Average No. of children availed Upr Pry  MDM [Col. 8/Col. 9]</t>
  </si>
  <si>
    <t>Expected Utilisation of Cooking Cost Upr Pry</t>
  </si>
  <si>
    <t xml:space="preserve">Expected Utilisation of Cooking Cost (In Lakhs) </t>
  </si>
  <si>
    <t>Actual utilisation of Cooking cost (Rs. In Lakhs) Pry</t>
  </si>
  <si>
    <t>Actual utilisation of Cooking cost (Rs. In Lakhs) Upry Pry</t>
  </si>
  <si>
    <t>Actual utilisation of Cooking cost (Rs. In Lakhs) Pry + Upr Pry</t>
  </si>
  <si>
    <t xml:space="preserve">Total </t>
  </si>
  <si>
    <t xml:space="preserve">9.1 KITCHEN-CUM -STORES </t>
  </si>
  <si>
    <t>9.1.1) Releasing details</t>
  </si>
  <si>
    <t xml:space="preserve">9.1.2) Reconciliation of amount sanctioned </t>
  </si>
  <si>
    <t xml:space="preserve">9.2 KITCHEN DEVICES </t>
  </si>
  <si>
    <t>9.2.1) Releasing details</t>
  </si>
  <si>
    <t xml:space="preserve">9.2.2) Reconciliation of amount sanctioned </t>
  </si>
  <si>
    <t>2014-15</t>
  </si>
  <si>
    <t>4. ANALYSIS ON COOKING COST (PRIMARY + UPPER PRIMARY)</t>
  </si>
  <si>
    <t>9. INFRASTRUCTURE DEVELOPMENT DURING 2015-16 (Primary + Upper primary)</t>
  </si>
  <si>
    <t>2015-16</t>
  </si>
  <si>
    <t>TOTAL NO. OF MEALS AS PER Performance</t>
  </si>
  <si>
    <t>% Availability</t>
  </si>
  <si>
    <t>3.5)  Foodgrains Allocation, Lifting (Availability) &amp; Utilisation</t>
  </si>
  <si>
    <t>Total  Availability</t>
  </si>
  <si>
    <t>% Total Availability</t>
  </si>
  <si>
    <t>3.7)  Cost of Foodgrains: Allocation, Releases (Availability) &amp; Utilisation</t>
  </si>
  <si>
    <t>Availability</t>
  </si>
  <si>
    <t>Total Availability of cooking cost</t>
  </si>
  <si>
    <t>% Availability of cooking cost</t>
  </si>
  <si>
    <t xml:space="preserve">Total Availability </t>
  </si>
  <si>
    <t>Total Availability of funds</t>
  </si>
  <si>
    <t>2016-17</t>
  </si>
  <si>
    <t xml:space="preserve">closing balamce </t>
  </si>
  <si>
    <t xml:space="preserve">No of Working days approved for 12 months </t>
  </si>
  <si>
    <t>Cooking Cost Received</t>
  </si>
  <si>
    <t>Closing Balance / Unspent</t>
  </si>
  <si>
    <t>4.1) ANALYSIS ON OPENING BALANACE AND CLOSING BALANACE</t>
  </si>
  <si>
    <t>7.1)  Reconciliation of MME OB, Allocation &amp; Releasing [PY + U PY]</t>
  </si>
  <si>
    <t>8.1)  Reconciliation of TA OB, Allocation &amp; Releasing [PY + U PY]</t>
  </si>
  <si>
    <t>Refer table AT_8 and AT-8A,AWP&amp;B, 2019-20</t>
  </si>
  <si>
    <t>% of UB on allocation 2018-19</t>
  </si>
  <si>
    <t>(As on 31.03.19)</t>
  </si>
  <si>
    <t>Releases for Kitchen -cum-stores by GoI as on 31.03.19</t>
  </si>
  <si>
    <t>2018-19</t>
  </si>
  <si>
    <t>2017-18</t>
  </si>
  <si>
    <t>Annual Work Plan &amp; Budget  (AWP&amp;B) 2020-21</t>
  </si>
  <si>
    <t>MDM PAB Approval for 2019-20</t>
  </si>
  <si>
    <t>Average number of children availed MDM during 1.4.19 to 31.03.20 (AT-5&amp;5A)</t>
  </si>
  <si>
    <t>1.2  No. of  Working Days Approved for FY 2019-20</t>
  </si>
  <si>
    <t>No of working days approved for FY 2019-20</t>
  </si>
  <si>
    <t>2.1  Institutions- (Primary)                                                                  (Source: Table AT-3 of AWP&amp;B 2020-21)</t>
  </si>
  <si>
    <t>2.2   Institutions- (Upper Primary)                                        (Source :Table AT-3A &amp; 3B of AWP&amp;B 2020-21)</t>
  </si>
  <si>
    <t>2.3 PAB Approval VS. Coverage of children  ( Primary)                 Source : Table AT-5  of AWP&amp;B 2020-21)</t>
  </si>
  <si>
    <t>No. of children as per PAB Approval for  2019-20</t>
  </si>
  <si>
    <t>2.4 PAB Approval VS Coverage of children  ( Upper Primary)      (Source  : Table AT-5-A of AWP&amp;B 2020-21</t>
  </si>
  <si>
    <t>2.5 Enrolment Vs Coverage of children ( Primary)    (Source : Table AT-4  of AWP&amp;B 2020-21)</t>
  </si>
  <si>
    <t>2.6  Enrolment Vs. Coverage of children  (U.Primary)           (Source : Table AT-4A  of AWP&amp;B 2020-21)</t>
  </si>
  <si>
    <t>2.7 Number of meal to be served and  actual  number of meal served during 2019-20</t>
  </si>
  <si>
    <t>(Source: Table AT-5 &amp; 5A of AWP&amp;B 2020-21)</t>
  </si>
  <si>
    <t>Opening Stock as on 1.4.2019</t>
  </si>
  <si>
    <t>Allocation for 2019-20</t>
  </si>
  <si>
    <t>Lifting as on 31.03.2020</t>
  </si>
  <si>
    <t xml:space="preserve">Allocation for 2019-20           </t>
  </si>
  <si>
    <t xml:space="preserve">Opening balance as on 01.04.2019                                              </t>
  </si>
  <si>
    <t>% of OB on allocation 2019-20</t>
  </si>
  <si>
    <t>3.2.2) District-wise Closing balance as on 31.03.2019 (Source: Table AT-6 &amp; 6A of AWP&amp;B 2020-21)</t>
  </si>
  <si>
    <t xml:space="preserve">Closing Balance as on 31.03.2020                            </t>
  </si>
  <si>
    <t>% of Closing Balance on allocation 2019-20</t>
  </si>
  <si>
    <t>Unspent balance as on 01.04.19</t>
  </si>
  <si>
    <t>Lifting upto 31.03.20</t>
  </si>
  <si>
    <t>Source: Table AT-6 &amp; 6A of AWP&amp;B 2020-21</t>
  </si>
  <si>
    <t>3.4) District-wise Foodgrains availability  as on 31.03.20 (Source : Table AT-6 &amp; 6A of AWP&amp;B 2020-21)</t>
  </si>
  <si>
    <t>3.6)  District-wise Utilisation of foodgrains (Source: Table AT-6 &amp; 6A of AWP&amp;B 2020-21)</t>
  </si>
  <si>
    <t>*(Refer col.8 of table AT-7 and AT-7A, AWP&amp;B 2020-21</t>
  </si>
  <si>
    <t xml:space="preserve">Allocation for 2019-20                   </t>
  </si>
  <si>
    <t xml:space="preserve">Opening Balance as on 01.04.2019                                   </t>
  </si>
  <si>
    <t xml:space="preserve"> 4.1.1) District-wise opening balance as on 01.04.2019 (Source : Table AT-7 &amp; 7A of AWP&amp;B 2020-21)</t>
  </si>
  <si>
    <t xml:space="preserve"> 4.2.2) District-wise closing  balance as on 31.03.2020 (Source : Table AT-7 &amp; 7A of AWP&amp;B 2020-21)</t>
  </si>
  <si>
    <t xml:space="preserve">Closing Balance as on 31.03.2020                                                    </t>
  </si>
  <si>
    <t>OB as on 01.04.19</t>
  </si>
  <si>
    <t>4.4)  District-wise Cooking Cost availability (Source : Table AT-7 &amp; 7A of AWP&amp;B 2020-21)</t>
  </si>
  <si>
    <t>(Refer col. 14 of Table AT-7 &amp; 7A of AWP&amp;B 2020-21)</t>
  </si>
  <si>
    <t>5. Reconciliation of Utilisation and Performance during 2019-20[PRIMARY+ UPPER PRIMARY]</t>
  </si>
  <si>
    <t>5.2 Reconciliation of Food grains utilisation during 2019-20 (Source data: para 2.5 and 3.7 above)</t>
  </si>
  <si>
    <t xml:space="preserve">No. of Meals served during 01.4.19 to 31.03.20    </t>
  </si>
  <si>
    <t>5.3 Reconciliation of Cooking Cost utilisation during 2019-20 (Source data: para 2.5 and 3.7 above)</t>
  </si>
  <si>
    <t>No. of Meals served during 01.4.19 to 31.03.20</t>
  </si>
  <si>
    <t>Opening Balance as on 1.4.2019</t>
  </si>
  <si>
    <t>Refer table AT-8 and AT-8A ,AWP&amp;B, 2020-21</t>
  </si>
  <si>
    <t>Closing balance as on 31.03.2020</t>
  </si>
  <si>
    <t>% of Closing Balance as on Allocation 2019-20</t>
  </si>
  <si>
    <t>Releasing during 2019-20</t>
  </si>
  <si>
    <t>7.2) Utilisation of MME during 2019-20 (Source data: Table AT-9 of AWP&amp;B 2020-21)</t>
  </si>
  <si>
    <t>Allocated for 2019-20</t>
  </si>
  <si>
    <t>Releases during 2019-20</t>
  </si>
  <si>
    <t>Releasing during 2019-2020</t>
  </si>
  <si>
    <t>8.3) Utilisation of TA during 2019-20  (Source data: Table AT-8 of AWP&amp;B 2020-21</t>
  </si>
  <si>
    <t>(As on 31.03.20</t>
  </si>
  <si>
    <t>Source: Table AT-11 of AWP&amp;B 2020-21</t>
  </si>
  <si>
    <t>2019-20</t>
  </si>
  <si>
    <t>2006-07 to 2019-20</t>
  </si>
  <si>
    <t>9.1.3) Achievement ( under MDM Funds) (Source data: Table AT-10 of AWP&amp;B 2020-21)</t>
  </si>
  <si>
    <t>Sactioned by GoI during 2006-07 to 2019-20</t>
  </si>
  <si>
    <t>Achievement (C+IP)                                  upto 31.03.20</t>
  </si>
  <si>
    <t>Releases for Kitchen devices by GoI as on 31.03.2019</t>
  </si>
  <si>
    <t>2006-19-20</t>
  </si>
  <si>
    <t>Sactioned during 2006-07 to 2019-20</t>
  </si>
  <si>
    <t>9.2.3) Achievement ( under MDM Funds) (Source data: Table AT-11 of AWP&amp;B 2020-21)</t>
  </si>
  <si>
    <t>3.2.1) District-wise opening balance as on 1.4.2019 (Source: Table AT-6 &amp; 6A of AWP&amp;B 2020-21)</t>
  </si>
  <si>
    <t>OB as on 01.04.2019</t>
  </si>
  <si>
    <t>2019-20*</t>
  </si>
  <si>
    <t>* 336 KD sanctioned, funds yet to be released to State due to want of detailed proposal</t>
  </si>
  <si>
    <t>1.2.1) No. of School working days  approved for 9 Months(April- December 2020)</t>
  </si>
  <si>
    <t>i) Base period 01.04.19 to 31.12.19</t>
  </si>
  <si>
    <t>No. of Meals  served by the State</t>
  </si>
  <si>
    <t>No of meals to be served during 1.4.19 to 31.12.19</t>
  </si>
  <si>
    <t>No of meal served during 1.4.19 to 31.12.19</t>
  </si>
  <si>
    <t xml:space="preserve"> REVIEW OF IMPLEMENTATION OF MDM SCHEME DURING 2019-20 (1.4.19 to 31.12.19)</t>
  </si>
  <si>
    <t>i)</t>
  </si>
  <si>
    <t>Approved by MDM-PAB</t>
  </si>
  <si>
    <t>Ii)</t>
  </si>
  <si>
    <t>Enrollment  as on 30.9.2019</t>
  </si>
  <si>
    <t>ii)</t>
  </si>
  <si>
    <t>Average No. of children availed MDM during 2019-20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</si>
</sst>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%"/>
    <numFmt numFmtId="191" formatCode="0.00000000"/>
    <numFmt numFmtId="192" formatCode="0.00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_);_(* \(#,##0\);_(* &quot;-&quot;??_);_(@_)"/>
    <numFmt numFmtId="198" formatCode="0.000000000000000%"/>
    <numFmt numFmtId="199" formatCode="0.00000000000000%"/>
    <numFmt numFmtId="200" formatCode="0.0000000000000%"/>
    <numFmt numFmtId="201" formatCode="0.000000000000%"/>
    <numFmt numFmtId="202" formatCode="0.00000000000%"/>
    <numFmt numFmtId="203" formatCode="[$-4009]dd\ mmmm\ yyyy"/>
    <numFmt numFmtId="204" formatCode="&quot;Rs.&quot;\ #,##0.00"/>
  </numFmts>
  <fonts count="106">
    <font>
      <sz val="10"/>
      <name val="Arial"/>
      <family val="0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sz val="10"/>
      <name val="Bookman Old Style"/>
      <family val="1"/>
    </font>
    <font>
      <b/>
      <sz val="12"/>
      <name val="Bookman Old Style"/>
      <family val="1"/>
    </font>
    <font>
      <b/>
      <u val="single"/>
      <sz val="14"/>
      <name val="Bookman Old Style"/>
      <family val="1"/>
    </font>
    <font>
      <b/>
      <u val="single"/>
      <sz val="12"/>
      <name val="Bookman Old Style"/>
      <family val="1"/>
    </font>
    <font>
      <b/>
      <u val="single"/>
      <sz val="10"/>
      <name val="Bookman Old Style"/>
      <family val="1"/>
    </font>
    <font>
      <b/>
      <i/>
      <u val="single"/>
      <sz val="10"/>
      <name val="Bookman Old Style"/>
      <family val="1"/>
    </font>
    <font>
      <b/>
      <sz val="14"/>
      <name val="Bookman Old Style"/>
      <family val="1"/>
    </font>
    <font>
      <i/>
      <sz val="10"/>
      <name val="Bookman Old Style"/>
      <family val="1"/>
    </font>
    <font>
      <sz val="11"/>
      <name val="Bookman Old Style"/>
      <family val="1"/>
    </font>
    <font>
      <sz val="10"/>
      <color indexed="10"/>
      <name val="Bookman Old Style"/>
      <family val="1"/>
    </font>
    <font>
      <sz val="1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name val="Bookman Old Style"/>
      <family val="1"/>
    </font>
    <font>
      <b/>
      <u val="single"/>
      <sz val="10"/>
      <name val="Book Antiqua"/>
      <family val="1"/>
    </font>
    <font>
      <sz val="12"/>
      <name val="Arial"/>
      <family val="2"/>
    </font>
    <font>
      <sz val="11"/>
      <color indexed="8"/>
      <name val="Calibri"/>
      <family val="2"/>
    </font>
    <font>
      <b/>
      <sz val="8"/>
      <name val="Bookman Old Style"/>
      <family val="1"/>
    </font>
    <font>
      <sz val="9"/>
      <name val="Bookman Old Style"/>
      <family val="1"/>
    </font>
    <font>
      <b/>
      <sz val="9"/>
      <color indexed="8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b/>
      <u val="single"/>
      <sz val="18"/>
      <name val="Bookman Old Style"/>
      <family val="1"/>
    </font>
    <font>
      <b/>
      <i/>
      <sz val="12"/>
      <name val="Bookman Old Style"/>
      <family val="1"/>
    </font>
    <font>
      <b/>
      <i/>
      <u val="single"/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name val="Cambria"/>
      <family val="1"/>
    </font>
    <font>
      <b/>
      <sz val="10"/>
      <color indexed="10"/>
      <name val="Bookman Old Style"/>
      <family val="1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6"/>
      <name val="Bookman Old Style"/>
      <family val="1"/>
    </font>
    <font>
      <b/>
      <sz val="9"/>
      <color indexed="12"/>
      <name val="Bookman Old Style"/>
      <family val="1"/>
    </font>
    <font>
      <b/>
      <sz val="9"/>
      <color indexed="30"/>
      <name val="Bookman Old Style"/>
      <family val="1"/>
    </font>
    <font>
      <b/>
      <sz val="11"/>
      <color indexed="8"/>
      <name val="Bookman Old Style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3"/>
      <name val="Bookman Old Style"/>
      <family val="1"/>
    </font>
    <font>
      <b/>
      <sz val="11"/>
      <color indexed="13"/>
      <name val="Bookman Old Style"/>
      <family val="1"/>
    </font>
    <font>
      <b/>
      <sz val="8"/>
      <color indexed="60"/>
      <name val="Bookman Old Style"/>
      <family val="1"/>
    </font>
    <font>
      <sz val="12"/>
      <color indexed="10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51"/>
      <name val="Bookman Old Style"/>
      <family val="1"/>
    </font>
    <font>
      <sz val="11"/>
      <name val="Book Antiqua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9"/>
      <color rgb="FF0000FF"/>
      <name val="Bookman Old Style"/>
      <family val="1"/>
    </font>
    <font>
      <b/>
      <sz val="9"/>
      <color rgb="FF0070C0"/>
      <name val="Bookman Old Style"/>
      <family val="1"/>
    </font>
    <font>
      <sz val="10"/>
      <color rgb="FFFF0000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FFFF00"/>
      <name val="Bookman Old Style"/>
      <family val="1"/>
    </font>
    <font>
      <b/>
      <sz val="11"/>
      <color rgb="FFFFFF00"/>
      <name val="Bookman Old Style"/>
      <family val="1"/>
    </font>
    <font>
      <b/>
      <sz val="8"/>
      <color theme="5" tint="-0.24997000396251678"/>
      <name val="Bookman Old Style"/>
      <family val="1"/>
    </font>
    <font>
      <b/>
      <sz val="9"/>
      <color theme="1"/>
      <name val="Bookman Old Style"/>
      <family val="1"/>
    </font>
    <font>
      <sz val="12"/>
      <color rgb="FFFF0000"/>
      <name val="Bookman Old Style"/>
      <family val="1"/>
    </font>
    <font>
      <b/>
      <i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rgb="FFFFC000"/>
      <name val="Bookman Old Styl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60" applyFont="1">
      <alignment/>
      <protection/>
    </xf>
    <xf numFmtId="2" fontId="1" fillId="0" borderId="0" xfId="60" applyNumberFormat="1" applyFont="1" applyBorder="1" applyAlignment="1">
      <alignment wrapText="1"/>
      <protection/>
    </xf>
    <xf numFmtId="9" fontId="2" fillId="0" borderId="0" xfId="67" applyFont="1" applyBorder="1" applyAlignment="1">
      <alignment/>
    </xf>
    <xf numFmtId="9" fontId="1" fillId="0" borderId="0" xfId="67" applyFont="1" applyBorder="1" applyAlignment="1">
      <alignment/>
    </xf>
    <xf numFmtId="0" fontId="1" fillId="0" borderId="0" xfId="60" applyFont="1" applyBorder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2" fontId="1" fillId="0" borderId="0" xfId="60" applyNumberFormat="1" applyFont="1" applyBorder="1">
      <alignment/>
      <protection/>
    </xf>
    <xf numFmtId="0" fontId="2" fillId="0" borderId="0" xfId="60" applyFont="1" applyBorder="1">
      <alignment/>
      <protection/>
    </xf>
    <xf numFmtId="0" fontId="1" fillId="33" borderId="0" xfId="60" applyFont="1" applyFill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9" fontId="2" fillId="0" borderId="0" xfId="65" applyFont="1" applyBorder="1" applyAlignment="1">
      <alignment/>
    </xf>
    <xf numFmtId="2" fontId="1" fillId="0" borderId="0" xfId="65" applyNumberFormat="1" applyFont="1" applyFill="1" applyBorder="1" applyAlignment="1">
      <alignment horizontal="center"/>
    </xf>
    <xf numFmtId="9" fontId="2" fillId="0" borderId="0" xfId="65" applyFont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9" fontId="2" fillId="0" borderId="0" xfId="6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9" fontId="1" fillId="0" borderId="0" xfId="65" applyFont="1" applyFill="1" applyBorder="1" applyAlignment="1">
      <alignment/>
    </xf>
    <xf numFmtId="9" fontId="11" fillId="0" borderId="0" xfId="65" applyFont="1" applyAlignment="1">
      <alignment/>
    </xf>
    <xf numFmtId="0" fontId="1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9" fontId="1" fillId="0" borderId="0" xfId="65" applyFont="1" applyBorder="1" applyAlignment="1">
      <alignment/>
    </xf>
    <xf numFmtId="9" fontId="1" fillId="0" borderId="0" xfId="65" applyFont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2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/>
    </xf>
    <xf numFmtId="9" fontId="1" fillId="0" borderId="0" xfId="65" applyFont="1" applyBorder="1" applyAlignment="1">
      <alignment horizontal="right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2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top" wrapText="1"/>
    </xf>
    <xf numFmtId="9" fontId="2" fillId="0" borderId="0" xfId="65" applyFont="1" applyBorder="1" applyAlignment="1">
      <alignment horizontal="center" vertical="top" wrapText="1"/>
    </xf>
    <xf numFmtId="2" fontId="1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9" fontId="15" fillId="0" borderId="0" xfId="65" applyFont="1" applyBorder="1" applyAlignment="1">
      <alignment horizontal="right" wrapText="1"/>
    </xf>
    <xf numFmtId="9" fontId="16" fillId="0" borderId="0" xfId="65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2" fontId="16" fillId="0" borderId="0" xfId="0" applyNumberFormat="1" applyFont="1" applyBorder="1" applyAlignment="1">
      <alignment horizontal="center" vertical="top" wrapText="1"/>
    </xf>
    <xf numFmtId="9" fontId="16" fillId="0" borderId="0" xfId="65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vertical="center"/>
    </xf>
    <xf numFmtId="9" fontId="1" fillId="0" borderId="0" xfId="65" applyFont="1" applyFill="1" applyBorder="1" applyAlignment="1">
      <alignment vertical="center"/>
    </xf>
    <xf numFmtId="9" fontId="2" fillId="0" borderId="10" xfId="65" applyFont="1" applyBorder="1" applyAlignment="1">
      <alignment/>
    </xf>
    <xf numFmtId="0" fontId="2" fillId="0" borderId="0" xfId="0" applyFont="1" applyAlignment="1" quotePrefix="1">
      <alignment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/>
    </xf>
    <xf numFmtId="9" fontId="2" fillId="0" borderId="0" xfId="65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9" fontId="2" fillId="0" borderId="0" xfId="65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center"/>
    </xf>
    <xf numFmtId="2" fontId="16" fillId="0" borderId="0" xfId="0" applyNumberFormat="1" applyFont="1" applyBorder="1" applyAlignment="1">
      <alignment horizontal="right" vertical="top" wrapText="1"/>
    </xf>
    <xf numFmtId="9" fontId="2" fillId="0" borderId="1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33" borderId="0" xfId="60" applyFont="1" applyFill="1">
      <alignment/>
      <protection/>
    </xf>
    <xf numFmtId="0" fontId="2" fillId="0" borderId="0" xfId="60" applyFont="1">
      <alignment/>
      <protection/>
    </xf>
    <xf numFmtId="2" fontId="1" fillId="0" borderId="0" xfId="60" applyNumberFormat="1" applyFont="1" applyBorder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2" fontId="12" fillId="34" borderId="0" xfId="0" applyNumberFormat="1" applyFont="1" applyFill="1" applyBorder="1" applyAlignment="1">
      <alignment horizontal="center" vertical="top" wrapText="1"/>
    </xf>
    <xf numFmtId="9" fontId="2" fillId="34" borderId="0" xfId="65" applyFont="1" applyFill="1" applyBorder="1" applyAlignment="1">
      <alignment horizontal="center" vertical="top" wrapText="1"/>
    </xf>
    <xf numFmtId="9" fontId="2" fillId="0" borderId="0" xfId="65" applyFont="1" applyBorder="1" applyAlignment="1">
      <alignment/>
    </xf>
    <xf numFmtId="9" fontId="88" fillId="0" borderId="0" xfId="65" applyFont="1" applyFill="1" applyBorder="1" applyAlignment="1">
      <alignment/>
    </xf>
    <xf numFmtId="0" fontId="2" fillId="0" borderId="12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88" fillId="0" borderId="0" xfId="0" applyFont="1" applyAlignment="1">
      <alignment/>
    </xf>
    <xf numFmtId="2" fontId="3" fillId="0" borderId="0" xfId="0" applyNumberFormat="1" applyFont="1" applyFill="1" applyBorder="1" applyAlignment="1">
      <alignment vertical="top"/>
    </xf>
    <xf numFmtId="0" fontId="5" fillId="0" borderId="0" xfId="0" applyFont="1" applyFill="1" applyAlignment="1">
      <alignment/>
    </xf>
    <xf numFmtId="9" fontId="1" fillId="0" borderId="0" xfId="65" applyFont="1" applyFill="1" applyBorder="1" applyAlignment="1">
      <alignment/>
    </xf>
    <xf numFmtId="0" fontId="17" fillId="35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2" fontId="22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2" fontId="17" fillId="36" borderId="0" xfId="60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7" fillId="0" borderId="0" xfId="0" applyFont="1" applyBorder="1" applyAlignment="1">
      <alignment wrapText="1"/>
    </xf>
    <xf numFmtId="9" fontId="17" fillId="35" borderId="10" xfId="67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vertical="top" wrapText="1"/>
    </xf>
    <xf numFmtId="1" fontId="90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Fill="1" applyAlignment="1">
      <alignment/>
    </xf>
    <xf numFmtId="1" fontId="17" fillId="36" borderId="0" xfId="60" applyNumberFormat="1" applyFont="1" applyFill="1" applyBorder="1" applyAlignment="1">
      <alignment horizontal="center" vertical="center"/>
      <protection/>
    </xf>
    <xf numFmtId="1" fontId="23" fillId="0" borderId="0" xfId="62" applyNumberFormat="1" applyFont="1" applyFill="1" applyBorder="1" applyAlignment="1">
      <alignment/>
      <protection/>
    </xf>
    <xf numFmtId="2" fontId="23" fillId="37" borderId="0" xfId="62" applyNumberFormat="1" applyFont="1" applyFill="1" applyBorder="1" applyAlignment="1">
      <alignment horizontal="center"/>
      <protection/>
    </xf>
    <xf numFmtId="9" fontId="17" fillId="0" borderId="0" xfId="67" applyFont="1" applyFill="1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90" fillId="0" borderId="0" xfId="0" applyNumberFormat="1" applyFont="1" applyFill="1" applyBorder="1" applyAlignment="1">
      <alignment horizontal="center" vertical="top" wrapText="1"/>
    </xf>
    <xf numFmtId="9" fontId="16" fillId="0" borderId="0" xfId="67" applyFont="1" applyBorder="1" applyAlignment="1">
      <alignment horizontal="center" vertical="top" wrapText="1"/>
    </xf>
    <xf numFmtId="9" fontId="1" fillId="0" borderId="0" xfId="67" applyFont="1" applyFill="1" applyBorder="1" applyAlignment="1">
      <alignment vertical="center"/>
    </xf>
    <xf numFmtId="0" fontId="7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3" fillId="37" borderId="0" xfId="0" applyFont="1" applyFill="1" applyBorder="1" applyAlignment="1">
      <alignment horizontal="left" vertical="center" wrapText="1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right"/>
    </xf>
    <xf numFmtId="0" fontId="1" fillId="37" borderId="0" xfId="0" applyFont="1" applyFill="1" applyBorder="1" applyAlignment="1">
      <alignment horizontal="center" wrapText="1"/>
    </xf>
    <xf numFmtId="1" fontId="1" fillId="37" borderId="0" xfId="0" applyNumberFormat="1" applyFont="1" applyFill="1" applyBorder="1" applyAlignment="1">
      <alignment/>
    </xf>
    <xf numFmtId="9" fontId="1" fillId="37" borderId="0" xfId="65" applyFont="1" applyFill="1" applyBorder="1" applyAlignment="1">
      <alignment horizontal="right"/>
    </xf>
    <xf numFmtId="0" fontId="1" fillId="37" borderId="0" xfId="0" applyFont="1" applyFill="1" applyBorder="1" applyAlignment="1">
      <alignment/>
    </xf>
    <xf numFmtId="1" fontId="1" fillId="37" borderId="0" xfId="0" applyNumberFormat="1" applyFont="1" applyFill="1" applyBorder="1" applyAlignment="1">
      <alignment horizontal="right" vertical="center" wrapText="1"/>
    </xf>
    <xf numFmtId="1" fontId="1" fillId="37" borderId="0" xfId="0" applyNumberFormat="1" applyFont="1" applyFill="1" applyBorder="1" applyAlignment="1">
      <alignment horizontal="right"/>
    </xf>
    <xf numFmtId="9" fontId="1" fillId="37" borderId="0" xfId="65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9" fontId="2" fillId="0" borderId="0" xfId="65" applyNumberFormat="1" applyFont="1" applyBorder="1" applyAlignment="1">
      <alignment horizontal="center"/>
    </xf>
    <xf numFmtId="2" fontId="2" fillId="0" borderId="0" xfId="65" applyNumberFormat="1" applyFont="1" applyBorder="1" applyAlignment="1">
      <alignment/>
    </xf>
    <xf numFmtId="2" fontId="1" fillId="37" borderId="0" xfId="0" applyNumberFormat="1" applyFont="1" applyFill="1" applyBorder="1" applyAlignment="1">
      <alignment/>
    </xf>
    <xf numFmtId="2" fontId="1" fillId="37" borderId="0" xfId="0" applyNumberFormat="1" applyFont="1" applyFill="1" applyBorder="1" applyAlignment="1">
      <alignment horizontal="right"/>
    </xf>
    <xf numFmtId="1" fontId="1" fillId="0" borderId="0" xfId="65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9" fontId="16" fillId="37" borderId="0" xfId="65" applyFont="1" applyFill="1" applyBorder="1" applyAlignment="1">
      <alignment horizontal="right" wrapText="1"/>
    </xf>
    <xf numFmtId="0" fontId="2" fillId="37" borderId="0" xfId="0" applyFont="1" applyFill="1" applyBorder="1" applyAlignment="1">
      <alignment horizontal="center"/>
    </xf>
    <xf numFmtId="2" fontId="1" fillId="37" borderId="0" xfId="0" applyNumberFormat="1" applyFont="1" applyFill="1" applyBorder="1" applyAlignment="1">
      <alignment horizontal="center"/>
    </xf>
    <xf numFmtId="9" fontId="1" fillId="37" borderId="0" xfId="65" applyFont="1" applyFill="1" applyBorder="1" applyAlignment="1">
      <alignment horizontal="center"/>
    </xf>
    <xf numFmtId="0" fontId="24" fillId="0" borderId="14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Border="1" applyAlignment="1">
      <alignment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2" fontId="14" fillId="0" borderId="10" xfId="65" applyNumberFormat="1" applyFont="1" applyBorder="1" applyAlignment="1">
      <alignment horizontal="center"/>
    </xf>
    <xf numFmtId="9" fontId="14" fillId="0" borderId="21" xfId="65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1" fontId="5" fillId="0" borderId="23" xfId="0" applyNumberFormat="1" applyFont="1" applyBorder="1" applyAlignment="1">
      <alignment horizontal="center"/>
    </xf>
    <xf numFmtId="2" fontId="5" fillId="0" borderId="23" xfId="65" applyNumberFormat="1" applyFont="1" applyBorder="1" applyAlignment="1">
      <alignment horizontal="center"/>
    </xf>
    <xf numFmtId="9" fontId="5" fillId="0" borderId="24" xfId="65" applyFont="1" applyBorder="1" applyAlignment="1">
      <alignment horizontal="center"/>
    </xf>
    <xf numFmtId="0" fontId="10" fillId="0" borderId="0" xfId="0" applyFont="1" applyAlignment="1">
      <alignment/>
    </xf>
    <xf numFmtId="0" fontId="5" fillId="33" borderId="2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/>
    </xf>
    <xf numFmtId="0" fontId="14" fillId="0" borderId="0" xfId="0" applyFont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/>
    </xf>
    <xf numFmtId="1" fontId="5" fillId="0" borderId="21" xfId="65" applyNumberFormat="1" applyFont="1" applyBorder="1" applyAlignment="1">
      <alignment horizontal="center"/>
    </xf>
    <xf numFmtId="0" fontId="14" fillId="0" borderId="22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/>
    </xf>
    <xf numFmtId="1" fontId="5" fillId="0" borderId="24" xfId="65" applyNumberFormat="1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wrapText="1"/>
    </xf>
    <xf numFmtId="2" fontId="5" fillId="33" borderId="13" xfId="65" applyNumberFormat="1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1" fontId="5" fillId="0" borderId="10" xfId="65" applyNumberFormat="1" applyFont="1" applyBorder="1" applyAlignment="1">
      <alignment horizontal="center"/>
    </xf>
    <xf numFmtId="1" fontId="5" fillId="0" borderId="23" xfId="65" applyNumberFormat="1" applyFont="1" applyBorder="1" applyAlignment="1">
      <alignment horizontal="center"/>
    </xf>
    <xf numFmtId="9" fontId="14" fillId="0" borderId="24" xfId="65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9" fontId="5" fillId="33" borderId="13" xfId="65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/>
    </xf>
    <xf numFmtId="9" fontId="14" fillId="0" borderId="21" xfId="65" applyFont="1" applyBorder="1" applyAlignment="1">
      <alignment/>
    </xf>
    <xf numFmtId="0" fontId="14" fillId="33" borderId="28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center"/>
    </xf>
    <xf numFmtId="9" fontId="5" fillId="33" borderId="24" xfId="65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vertical="center"/>
    </xf>
    <xf numFmtId="9" fontId="5" fillId="0" borderId="21" xfId="65" applyFont="1" applyBorder="1" applyAlignment="1" quotePrefix="1">
      <alignment horizontal="center" vertical="center"/>
    </xf>
    <xf numFmtId="2" fontId="14" fillId="0" borderId="10" xfId="0" applyNumberFormat="1" applyFont="1" applyBorder="1" applyAlignment="1">
      <alignment/>
    </xf>
    <xf numFmtId="9" fontId="5" fillId="0" borderId="21" xfId="65" applyFont="1" applyBorder="1" applyAlignment="1">
      <alignment horizontal="center"/>
    </xf>
    <xf numFmtId="2" fontId="14" fillId="0" borderId="23" xfId="0" applyNumberFormat="1" applyFont="1" applyFill="1" applyBorder="1" applyAlignment="1">
      <alignment/>
    </xf>
    <xf numFmtId="2" fontId="14" fillId="0" borderId="23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 horizontal="left"/>
    </xf>
    <xf numFmtId="0" fontId="5" fillId="33" borderId="35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36" borderId="10" xfId="0" applyFont="1" applyFill="1" applyBorder="1" applyAlignment="1">
      <alignment horizontal="center" vertical="top" wrapText="1"/>
    </xf>
    <xf numFmtId="0" fontId="27" fillId="0" borderId="21" xfId="0" applyFont="1" applyFill="1" applyBorder="1" applyAlignment="1">
      <alignment horizontal="center" vertical="top" wrapText="1"/>
    </xf>
    <xf numFmtId="9" fontId="29" fillId="0" borderId="21" xfId="65" applyFont="1" applyBorder="1" applyAlignment="1">
      <alignment horizontal="right" wrapText="1"/>
    </xf>
    <xf numFmtId="2" fontId="5" fillId="33" borderId="23" xfId="0" applyNumberFormat="1" applyFont="1" applyFill="1" applyBorder="1" applyAlignment="1">
      <alignment/>
    </xf>
    <xf numFmtId="9" fontId="30" fillId="33" borderId="24" xfId="65" applyFont="1" applyFill="1" applyBorder="1" applyAlignment="1">
      <alignment horizontal="right" wrapText="1"/>
    </xf>
    <xf numFmtId="0" fontId="14" fillId="33" borderId="22" xfId="0" applyFont="1" applyFill="1" applyBorder="1" applyAlignment="1">
      <alignment horizontal="center" wrapText="1"/>
    </xf>
    <xf numFmtId="2" fontId="14" fillId="0" borderId="22" xfId="0" applyNumberFormat="1" applyFont="1" applyBorder="1" applyAlignment="1">
      <alignment horizontal="center" vertical="top" wrapText="1"/>
    </xf>
    <xf numFmtId="2" fontId="14" fillId="0" borderId="23" xfId="0" applyNumberFormat="1" applyFont="1" applyBorder="1" applyAlignment="1">
      <alignment horizontal="center" vertical="top" wrapText="1"/>
    </xf>
    <xf numFmtId="9" fontId="14" fillId="0" borderId="23" xfId="65" applyFont="1" applyBorder="1" applyAlignment="1">
      <alignment horizontal="center" vertical="top" wrapText="1"/>
    </xf>
    <xf numFmtId="2" fontId="14" fillId="0" borderId="24" xfId="0" applyNumberFormat="1" applyFont="1" applyBorder="1" applyAlignment="1">
      <alignment horizontal="center" vertical="top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36" borderId="39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/>
    </xf>
    <xf numFmtId="0" fontId="5" fillId="34" borderId="0" xfId="0" applyFont="1" applyFill="1" applyAlignment="1">
      <alignment/>
    </xf>
    <xf numFmtId="0" fontId="27" fillId="0" borderId="21" xfId="0" applyFont="1" applyBorder="1" applyAlignment="1">
      <alignment horizontal="center" vertical="center"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5" fillId="33" borderId="26" xfId="60" applyFont="1" applyFill="1" applyBorder="1" applyAlignment="1">
      <alignment horizontal="center" vertical="center" wrapText="1"/>
      <protection/>
    </xf>
    <xf numFmtId="9" fontId="14" fillId="0" borderId="23" xfId="65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top" wrapText="1"/>
    </xf>
    <xf numFmtId="2" fontId="5" fillId="34" borderId="0" xfId="0" applyNumberFormat="1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top" wrapText="1"/>
    </xf>
    <xf numFmtId="9" fontId="14" fillId="0" borderId="10" xfId="65" applyFont="1" applyFill="1" applyBorder="1" applyAlignment="1">
      <alignment/>
    </xf>
    <xf numFmtId="1" fontId="14" fillId="0" borderId="21" xfId="65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9" fontId="14" fillId="0" borderId="21" xfId="65" applyFont="1" applyFill="1" applyBorder="1" applyAlignment="1">
      <alignment horizontal="center"/>
    </xf>
    <xf numFmtId="9" fontId="5" fillId="33" borderId="24" xfId="65" applyFont="1" applyFill="1" applyBorder="1" applyAlignment="1">
      <alignment horizontal="center"/>
    </xf>
    <xf numFmtId="9" fontId="5" fillId="0" borderId="21" xfId="67" applyFont="1" applyFill="1" applyBorder="1" applyAlignment="1">
      <alignment/>
    </xf>
    <xf numFmtId="9" fontId="5" fillId="0" borderId="24" xfId="67" applyFont="1" applyFill="1" applyBorder="1" applyAlignment="1">
      <alignment/>
    </xf>
    <xf numFmtId="0" fontId="5" fillId="33" borderId="0" xfId="60" applyFont="1" applyFill="1">
      <alignment/>
      <protection/>
    </xf>
    <xf numFmtId="0" fontId="5" fillId="0" borderId="0" xfId="60" applyFont="1">
      <alignment/>
      <protection/>
    </xf>
    <xf numFmtId="0" fontId="14" fillId="0" borderId="0" xfId="60" applyFont="1">
      <alignment/>
      <protection/>
    </xf>
    <xf numFmtId="2" fontId="5" fillId="33" borderId="26" xfId="60" applyNumberFormat="1" applyFont="1" applyFill="1" applyBorder="1" applyAlignment="1">
      <alignment horizontal="center" vertical="center" wrapText="1"/>
      <protection/>
    </xf>
    <xf numFmtId="0" fontId="14" fillId="0" borderId="12" xfId="60" applyFont="1" applyBorder="1" applyAlignment="1">
      <alignment horizontal="center"/>
      <protection/>
    </xf>
    <xf numFmtId="0" fontId="5" fillId="33" borderId="22" xfId="60" applyFont="1" applyFill="1" applyBorder="1">
      <alignment/>
      <protection/>
    </xf>
    <xf numFmtId="0" fontId="5" fillId="33" borderId="23" xfId="60" applyFont="1" applyFill="1" applyBorder="1" applyAlignment="1">
      <alignment horizontal="left" vertical="top" wrapText="1"/>
      <protection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center" wrapText="1"/>
    </xf>
    <xf numFmtId="0" fontId="14" fillId="33" borderId="22" xfId="0" applyFont="1" applyFill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2" fontId="5" fillId="0" borderId="2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/>
    </xf>
    <xf numFmtId="2" fontId="14" fillId="36" borderId="10" xfId="0" applyNumberFormat="1" applyFont="1" applyFill="1" applyBorder="1" applyAlignment="1" quotePrefix="1">
      <alignment horizontal="center"/>
    </xf>
    <xf numFmtId="2" fontId="14" fillId="37" borderId="10" xfId="0" applyNumberFormat="1" applyFont="1" applyFill="1" applyBorder="1" applyAlignment="1">
      <alignment horizontal="center"/>
    </xf>
    <xf numFmtId="2" fontId="5" fillId="33" borderId="23" xfId="0" applyNumberFormat="1" applyFont="1" applyFill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5" fillId="0" borderId="0" xfId="0" applyFont="1" applyBorder="1" applyAlignment="1">
      <alignment horizontal="left" vertical="center"/>
    </xf>
    <xf numFmtId="0" fontId="14" fillId="33" borderId="40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0" borderId="22" xfId="0" applyFont="1" applyBorder="1" applyAlignment="1">
      <alignment wrapText="1"/>
    </xf>
    <xf numFmtId="9" fontId="14" fillId="36" borderId="10" xfId="65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2" fontId="17" fillId="0" borderId="0" xfId="60" applyNumberFormat="1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1" fontId="9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" fontId="91" fillId="0" borderId="0" xfId="0" applyNumberFormat="1" applyFont="1" applyBorder="1" applyAlignment="1">
      <alignment horizontal="center" vertical="center"/>
    </xf>
    <xf numFmtId="2" fontId="90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9" fontId="17" fillId="0" borderId="0" xfId="67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21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1" fontId="17" fillId="0" borderId="0" xfId="62" applyNumberFormat="1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9" fontId="2" fillId="0" borderId="0" xfId="65" applyFont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wrapText="1"/>
    </xf>
    <xf numFmtId="9" fontId="1" fillId="0" borderId="0" xfId="65" applyFont="1" applyAlignment="1">
      <alignment horizontal="center" vertical="center"/>
    </xf>
    <xf numFmtId="0" fontId="14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2" fontId="23" fillId="0" borderId="0" xfId="62" applyNumberFormat="1" applyFont="1" applyFill="1" applyBorder="1" applyAlignment="1">
      <alignment horizontal="center"/>
      <protection/>
    </xf>
    <xf numFmtId="2" fontId="14" fillId="0" borderId="10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horizontal="right"/>
    </xf>
    <xf numFmtId="0" fontId="92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9" fillId="0" borderId="10" xfId="59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4" fillId="0" borderId="30" xfId="0" applyFont="1" applyBorder="1" applyAlignment="1">
      <alignment horizontal="left"/>
    </xf>
    <xf numFmtId="0" fontId="14" fillId="0" borderId="41" xfId="0" applyFont="1" applyBorder="1" applyAlignment="1">
      <alignment horizontal="left"/>
    </xf>
    <xf numFmtId="9" fontId="5" fillId="0" borderId="10" xfId="65" applyFont="1" applyBorder="1" applyAlignment="1">
      <alignment vertical="center"/>
    </xf>
    <xf numFmtId="1" fontId="0" fillId="37" borderId="10" xfId="0" applyNumberFormat="1" applyFont="1" applyFill="1" applyBorder="1" applyAlignment="1">
      <alignment horizontal="center" vertical="center"/>
    </xf>
    <xf numFmtId="1" fontId="34" fillId="37" borderId="10" xfId="0" applyNumberFormat="1" applyFont="1" applyFill="1" applyBorder="1" applyAlignment="1">
      <alignment horizontal="center" vertical="center"/>
    </xf>
    <xf numFmtId="2" fontId="30" fillId="37" borderId="23" xfId="62" applyNumberFormat="1" applyFont="1" applyFill="1" applyBorder="1" applyAlignment="1">
      <alignment horizontal="center"/>
      <protection/>
    </xf>
    <xf numFmtId="1" fontId="17" fillId="37" borderId="10" xfId="62" applyNumberFormat="1" applyFont="1" applyFill="1" applyBorder="1" applyAlignment="1">
      <alignment horizontal="center"/>
      <protection/>
    </xf>
    <xf numFmtId="1" fontId="17" fillId="0" borderId="10" xfId="0" applyNumberFormat="1" applyFont="1" applyBorder="1" applyAlignment="1">
      <alignment horizontal="center" vertical="center"/>
    </xf>
    <xf numFmtId="0" fontId="5" fillId="33" borderId="4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/>
    </xf>
    <xf numFmtId="1" fontId="5" fillId="33" borderId="23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 vertical="center"/>
    </xf>
    <xf numFmtId="1" fontId="93" fillId="38" borderId="21" xfId="0" applyNumberFormat="1" applyFont="1" applyFill="1" applyBorder="1" applyAlignment="1">
      <alignment horizontal="center"/>
    </xf>
    <xf numFmtId="1" fontId="93" fillId="38" borderId="21" xfId="0" applyNumberFormat="1" applyFont="1" applyFill="1" applyBorder="1" applyAlignment="1">
      <alignment horizontal="center" vertical="center"/>
    </xf>
    <xf numFmtId="0" fontId="93" fillId="38" borderId="21" xfId="0" applyFont="1" applyFill="1" applyBorder="1" applyAlignment="1">
      <alignment horizontal="center" vertical="center"/>
    </xf>
    <xf numFmtId="0" fontId="93" fillId="38" borderId="24" xfId="0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1" fontId="34" fillId="0" borderId="22" xfId="0" applyNumberFormat="1" applyFont="1" applyBorder="1" applyAlignment="1">
      <alignment horizontal="center"/>
    </xf>
    <xf numFmtId="9" fontId="5" fillId="33" borderId="23" xfId="65" applyFont="1" applyFill="1" applyBorder="1" applyAlignment="1">
      <alignment horizontal="center"/>
    </xf>
    <xf numFmtId="9" fontId="14" fillId="33" borderId="17" xfId="65" applyFont="1" applyFill="1" applyBorder="1" applyAlignment="1">
      <alignment horizontal="center"/>
    </xf>
    <xf numFmtId="1" fontId="5" fillId="33" borderId="44" xfId="0" applyNumberFormat="1" applyFont="1" applyFill="1" applyBorder="1" applyAlignment="1">
      <alignment horizontal="center" vertical="center" wrapText="1"/>
    </xf>
    <xf numFmtId="1" fontId="14" fillId="37" borderId="10" xfId="0" applyNumberFormat="1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9" fontId="5" fillId="33" borderId="45" xfId="65" applyFont="1" applyFill="1" applyBorder="1" applyAlignment="1">
      <alignment horizontal="center"/>
    </xf>
    <xf numFmtId="2" fontId="14" fillId="0" borderId="39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0" fontId="94" fillId="0" borderId="21" xfId="0" applyFont="1" applyBorder="1" applyAlignment="1">
      <alignment horizontal="center" vertical="center"/>
    </xf>
    <xf numFmtId="0" fontId="95" fillId="0" borderId="2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2" fontId="33" fillId="0" borderId="22" xfId="0" applyNumberFormat="1" applyFont="1" applyBorder="1" applyAlignment="1">
      <alignment horizontal="center" vertical="center"/>
    </xf>
    <xf numFmtId="2" fontId="33" fillId="0" borderId="23" xfId="0" applyNumberFormat="1" applyFont="1" applyBorder="1" applyAlignment="1">
      <alignment horizontal="center" vertical="center"/>
    </xf>
    <xf numFmtId="0" fontId="95" fillId="0" borderId="24" xfId="0" applyFont="1" applyBorder="1" applyAlignment="1">
      <alignment horizontal="center"/>
    </xf>
    <xf numFmtId="0" fontId="94" fillId="0" borderId="24" xfId="0" applyFont="1" applyBorder="1" applyAlignment="1">
      <alignment horizontal="center"/>
    </xf>
    <xf numFmtId="0" fontId="19" fillId="37" borderId="12" xfId="0" applyFont="1" applyFill="1" applyBorder="1" applyAlignment="1">
      <alignment horizontal="center" vertical="center"/>
    </xf>
    <xf numFmtId="2" fontId="33" fillId="37" borderId="22" xfId="0" applyNumberFormat="1" applyFont="1" applyFill="1" applyBorder="1" applyAlignment="1">
      <alignment horizontal="center" vertical="center"/>
    </xf>
    <xf numFmtId="0" fontId="33" fillId="37" borderId="23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/>
    </xf>
    <xf numFmtId="0" fontId="35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3" fillId="0" borderId="23" xfId="0" applyFont="1" applyBorder="1" applyAlignment="1">
      <alignment/>
    </xf>
    <xf numFmtId="2" fontId="33" fillId="0" borderId="22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2" fontId="14" fillId="0" borderId="22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3" xfId="65" applyNumberFormat="1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4" fillId="0" borderId="33" xfId="0" applyFont="1" applyBorder="1" applyAlignment="1">
      <alignment/>
    </xf>
    <xf numFmtId="0" fontId="19" fillId="0" borderId="33" xfId="59" applyFont="1" applyBorder="1" applyAlignment="1">
      <alignment horizontal="center" vertical="center"/>
      <protection/>
    </xf>
    <xf numFmtId="0" fontId="5" fillId="33" borderId="16" xfId="0" applyFont="1" applyFill="1" applyBorder="1" applyAlignment="1">
      <alignment horizontal="left" vertical="center" wrapText="1"/>
    </xf>
    <xf numFmtId="0" fontId="33" fillId="33" borderId="16" xfId="59" applyFont="1" applyFill="1" applyBorder="1" applyAlignment="1">
      <alignment horizontal="center" vertical="center"/>
      <protection/>
    </xf>
    <xf numFmtId="2" fontId="33" fillId="33" borderId="16" xfId="59" applyNumberFormat="1" applyFont="1" applyFill="1" applyBorder="1" applyAlignment="1">
      <alignment horizontal="center" vertical="center"/>
      <protection/>
    </xf>
    <xf numFmtId="9" fontId="2" fillId="0" borderId="0" xfId="65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3" fillId="37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2" fontId="96" fillId="0" borderId="12" xfId="0" applyNumberFormat="1" applyFont="1" applyBorder="1" applyAlignment="1">
      <alignment/>
    </xf>
    <xf numFmtId="2" fontId="96" fillId="0" borderId="10" xfId="0" applyNumberFormat="1" applyFont="1" applyBorder="1" applyAlignment="1">
      <alignment/>
    </xf>
    <xf numFmtId="2" fontId="95" fillId="0" borderId="21" xfId="0" applyNumberFormat="1" applyFont="1" applyBorder="1" applyAlignment="1">
      <alignment horizontal="center"/>
    </xf>
    <xf numFmtId="0" fontId="96" fillId="0" borderId="12" xfId="0" applyFont="1" applyBorder="1" applyAlignment="1">
      <alignment horizontal="center" vertical="center"/>
    </xf>
    <xf numFmtId="2" fontId="95" fillId="0" borderId="22" xfId="0" applyNumberFormat="1" applyFont="1" applyBorder="1" applyAlignment="1">
      <alignment/>
    </xf>
    <xf numFmtId="0" fontId="95" fillId="0" borderId="22" xfId="0" applyFont="1" applyBorder="1" applyAlignment="1">
      <alignment horizontal="center" vertical="center"/>
    </xf>
    <xf numFmtId="2" fontId="95" fillId="0" borderId="24" xfId="0" applyNumberFormat="1" applyFont="1" applyBorder="1" applyAlignment="1">
      <alignment horizontal="center"/>
    </xf>
    <xf numFmtId="2" fontId="95" fillId="0" borderId="21" xfId="0" applyNumberFormat="1" applyFont="1" applyBorder="1" applyAlignment="1">
      <alignment horizontal="center" vertical="center"/>
    </xf>
    <xf numFmtId="2" fontId="95" fillId="0" borderId="24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2" fontId="95" fillId="0" borderId="0" xfId="0" applyNumberFormat="1" applyFont="1" applyBorder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9" fontId="14" fillId="0" borderId="21" xfId="65" applyFont="1" applyBorder="1" applyAlignment="1">
      <alignment horizontal="center" wrapText="1"/>
    </xf>
    <xf numFmtId="9" fontId="5" fillId="33" borderId="24" xfId="65" applyFont="1" applyFill="1" applyBorder="1" applyAlignment="1">
      <alignment horizontal="center" wrapText="1"/>
    </xf>
    <xf numFmtId="9" fontId="14" fillId="0" borderId="21" xfId="65" applyFont="1" applyFill="1" applyBorder="1" applyAlignment="1">
      <alignment horizontal="center" vertical="center"/>
    </xf>
    <xf numFmtId="9" fontId="14" fillId="34" borderId="24" xfId="65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wrapText="1"/>
    </xf>
    <xf numFmtId="2" fontId="14" fillId="36" borderId="10" xfId="0" applyNumberFormat="1" applyFont="1" applyFill="1" applyBorder="1" applyAlignment="1">
      <alignment horizontal="center" vertical="center"/>
    </xf>
    <xf numFmtId="2" fontId="5" fillId="33" borderId="23" xfId="0" applyNumberFormat="1" applyFont="1" applyFill="1" applyBorder="1" applyAlignment="1">
      <alignment horizontal="center" wrapText="1"/>
    </xf>
    <xf numFmtId="2" fontId="5" fillId="33" borderId="23" xfId="0" applyNumberFormat="1" applyFont="1" applyFill="1" applyBorder="1" applyAlignment="1">
      <alignment horizontal="center" vertical="center"/>
    </xf>
    <xf numFmtId="9" fontId="5" fillId="33" borderId="24" xfId="65" applyFont="1" applyFill="1" applyBorder="1" applyAlignment="1">
      <alignment horizontal="center" vertical="center"/>
    </xf>
    <xf numFmtId="9" fontId="14" fillId="0" borderId="10" xfId="65" applyFont="1" applyBorder="1" applyAlignment="1">
      <alignment horizontal="center"/>
    </xf>
    <xf numFmtId="9" fontId="14" fillId="0" borderId="10" xfId="65" applyFont="1" applyBorder="1" applyAlignment="1" quotePrefix="1">
      <alignment horizontal="center"/>
    </xf>
    <xf numFmtId="9" fontId="5" fillId="33" borderId="24" xfId="65" applyNumberFormat="1" applyFont="1" applyFill="1" applyBorder="1" applyAlignment="1">
      <alignment horizontal="center"/>
    </xf>
    <xf numFmtId="9" fontId="14" fillId="0" borderId="10" xfId="65" applyFont="1" applyFill="1" applyBorder="1" applyAlignment="1">
      <alignment horizontal="center"/>
    </xf>
    <xf numFmtId="9" fontId="5" fillId="0" borderId="23" xfId="65" applyFont="1" applyFill="1" applyBorder="1" applyAlignment="1">
      <alignment horizontal="center"/>
    </xf>
    <xf numFmtId="9" fontId="5" fillId="0" borderId="23" xfId="65" applyFont="1" applyBorder="1" applyAlignment="1">
      <alignment horizontal="center"/>
    </xf>
    <xf numFmtId="0" fontId="21" fillId="33" borderId="0" xfId="0" applyFont="1" applyFill="1" applyBorder="1" applyAlignment="1">
      <alignment horizontal="center" vertical="center" wrapText="1"/>
    </xf>
    <xf numFmtId="0" fontId="97" fillId="33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/>
    </xf>
    <xf numFmtId="0" fontId="98" fillId="33" borderId="0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99" fillId="33" borderId="26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/>
    </xf>
    <xf numFmtId="0" fontId="17" fillId="0" borderId="22" xfId="0" applyFont="1" applyBorder="1" applyAlignment="1">
      <alignment/>
    </xf>
    <xf numFmtId="0" fontId="93" fillId="33" borderId="26" xfId="0" applyFont="1" applyFill="1" applyBorder="1" applyAlignment="1">
      <alignment horizontal="center" vertical="center" wrapText="1"/>
    </xf>
    <xf numFmtId="2" fontId="93" fillId="33" borderId="21" xfId="0" applyNumberFormat="1" applyFont="1" applyFill="1" applyBorder="1" applyAlignment="1">
      <alignment horizontal="center" vertical="center" wrapText="1"/>
    </xf>
    <xf numFmtId="2" fontId="100" fillId="0" borderId="10" xfId="0" applyNumberFormat="1" applyFont="1" applyBorder="1" applyAlignment="1">
      <alignment horizontal="center"/>
    </xf>
    <xf numFmtId="0" fontId="21" fillId="33" borderId="37" xfId="0" applyFont="1" applyFill="1" applyBorder="1" applyAlignment="1">
      <alignment horizontal="center" vertical="center" wrapText="1"/>
    </xf>
    <xf numFmtId="2" fontId="100" fillId="0" borderId="39" xfId="0" applyNumberFormat="1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center" vertical="center"/>
    </xf>
    <xf numFmtId="2" fontId="14" fillId="37" borderId="10" xfId="67" applyNumberFormat="1" applyFont="1" applyFill="1" applyBorder="1" applyAlignment="1">
      <alignment horizontal="center"/>
    </xf>
    <xf numFmtId="0" fontId="17" fillId="0" borderId="36" xfId="0" applyFont="1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94" fillId="0" borderId="47" xfId="0" applyFont="1" applyBorder="1" applyAlignment="1">
      <alignment horizontal="center" vertical="center"/>
    </xf>
    <xf numFmtId="2" fontId="100" fillId="0" borderId="41" xfId="0" applyNumberFormat="1" applyFont="1" applyBorder="1" applyAlignment="1">
      <alignment horizontal="center" vertical="center"/>
    </xf>
    <xf numFmtId="2" fontId="100" fillId="0" borderId="33" xfId="0" applyNumberFormat="1" applyFont="1" applyBorder="1" applyAlignment="1">
      <alignment horizontal="center"/>
    </xf>
    <xf numFmtId="2" fontId="93" fillId="33" borderId="34" xfId="0" applyNumberFormat="1" applyFont="1" applyFill="1" applyBorder="1" applyAlignment="1">
      <alignment horizontal="center" vertical="center" wrapText="1"/>
    </xf>
    <xf numFmtId="0" fontId="94" fillId="0" borderId="28" xfId="0" applyFont="1" applyBorder="1" applyAlignment="1">
      <alignment/>
    </xf>
    <xf numFmtId="0" fontId="34" fillId="0" borderId="16" xfId="0" applyFont="1" applyBorder="1" applyAlignment="1">
      <alignment horizontal="center" vertical="center"/>
    </xf>
    <xf numFmtId="0" fontId="94" fillId="0" borderId="48" xfId="0" applyFont="1" applyBorder="1" applyAlignment="1">
      <alignment horizontal="center" vertical="center"/>
    </xf>
    <xf numFmtId="2" fontId="94" fillId="0" borderId="49" xfId="0" applyNumberFormat="1" applyFont="1" applyBorder="1" applyAlignment="1">
      <alignment horizontal="center" vertical="center"/>
    </xf>
    <xf numFmtId="2" fontId="94" fillId="0" borderId="16" xfId="0" applyNumberFormat="1" applyFont="1" applyBorder="1" applyAlignment="1">
      <alignment horizontal="center"/>
    </xf>
    <xf numFmtId="2" fontId="94" fillId="33" borderId="17" xfId="0" applyNumberFormat="1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9" fontId="17" fillId="35" borderId="13" xfId="67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7" fillId="0" borderId="21" xfId="0" applyNumberFormat="1" applyFont="1" applyBorder="1" applyAlignment="1">
      <alignment horizontal="center" vertical="center"/>
    </xf>
    <xf numFmtId="1" fontId="17" fillId="37" borderId="23" xfId="62" applyNumberFormat="1" applyFont="1" applyFill="1" applyBorder="1" applyAlignment="1">
      <alignment horizontal="center"/>
      <protection/>
    </xf>
    <xf numFmtId="1" fontId="17" fillId="0" borderId="23" xfId="0" applyNumberFormat="1" applyFont="1" applyFill="1" applyBorder="1" applyAlignment="1">
      <alignment horizontal="center" vertical="center" wrapText="1"/>
    </xf>
    <xf numFmtId="1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4" fillId="0" borderId="10" xfId="60" applyNumberFormat="1" applyFont="1" applyBorder="1" applyAlignment="1">
      <alignment horizontal="center"/>
      <protection/>
    </xf>
    <xf numFmtId="2" fontId="5" fillId="33" borderId="23" xfId="60" applyNumberFormat="1" applyFont="1" applyFill="1" applyBorder="1" applyAlignment="1" applyProtection="1">
      <alignment horizontal="center"/>
      <protection locked="0"/>
    </xf>
    <xf numFmtId="2" fontId="5" fillId="33" borderId="23" xfId="60" applyNumberFormat="1" applyFont="1" applyFill="1" applyBorder="1" applyAlignment="1">
      <alignment horizontal="center"/>
      <protection/>
    </xf>
    <xf numFmtId="9" fontId="14" fillId="0" borderId="21" xfId="67" applyFont="1" applyBorder="1" applyAlignment="1">
      <alignment horizontal="center"/>
    </xf>
    <xf numFmtId="190" fontId="5" fillId="33" borderId="24" xfId="67" applyNumberFormat="1" applyFont="1" applyFill="1" applyBorder="1" applyAlignment="1">
      <alignment horizontal="center"/>
    </xf>
    <xf numFmtId="2" fontId="96" fillId="0" borderId="12" xfId="0" applyNumberFormat="1" applyFont="1" applyBorder="1" applyAlignment="1">
      <alignment horizontal="center"/>
    </xf>
    <xf numFmtId="2" fontId="96" fillId="0" borderId="10" xfId="0" applyNumberFormat="1" applyFont="1" applyBorder="1" applyAlignment="1">
      <alignment horizontal="center"/>
    </xf>
    <xf numFmtId="2" fontId="95" fillId="0" borderId="22" xfId="0" applyNumberFormat="1" applyFont="1" applyBorder="1" applyAlignment="1">
      <alignment horizontal="center"/>
    </xf>
    <xf numFmtId="9" fontId="5" fillId="33" borderId="24" xfId="67" applyFont="1" applyFill="1" applyBorder="1" applyAlignment="1">
      <alignment horizontal="center"/>
    </xf>
    <xf numFmtId="9" fontId="5" fillId="0" borderId="23" xfId="65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9" fontId="14" fillId="0" borderId="21" xfId="65" applyFont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9" fontId="14" fillId="0" borderId="23" xfId="65" applyFont="1" applyBorder="1" applyAlignment="1">
      <alignment horizontal="center"/>
    </xf>
    <xf numFmtId="9" fontId="14" fillId="0" borderId="21" xfId="65" applyNumberFormat="1" applyFont="1" applyFill="1" applyBorder="1" applyAlignment="1">
      <alignment horizontal="center" vertical="center" wrapText="1"/>
    </xf>
    <xf numFmtId="9" fontId="5" fillId="33" borderId="24" xfId="65" applyNumberFormat="1" applyFont="1" applyFill="1" applyBorder="1" applyAlignment="1">
      <alignment horizontal="center" vertical="center" wrapText="1"/>
    </xf>
    <xf numFmtId="9" fontId="14" fillId="0" borderId="34" xfId="65" applyFont="1" applyBorder="1" applyAlignment="1">
      <alignment horizontal="center"/>
    </xf>
    <xf numFmtId="9" fontId="5" fillId="33" borderId="17" xfId="65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/>
    </xf>
    <xf numFmtId="2" fontId="14" fillId="0" borderId="19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36" fillId="0" borderId="0" xfId="0" applyFont="1" applyAlignment="1">
      <alignment/>
    </xf>
    <xf numFmtId="2" fontId="31" fillId="0" borderId="10" xfId="0" applyNumberFormat="1" applyFont="1" applyFill="1" applyBorder="1" applyAlignment="1">
      <alignment horizontal="right"/>
    </xf>
    <xf numFmtId="0" fontId="34" fillId="0" borderId="23" xfId="0" applyFont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1" fontId="0" fillId="0" borderId="39" xfId="61" applyNumberFormat="1" applyFont="1" applyFill="1" applyBorder="1" applyAlignment="1">
      <alignment horizontal="center" vertical="center"/>
      <protection/>
    </xf>
    <xf numFmtId="0" fontId="31" fillId="0" borderId="21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33" xfId="6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2" fontId="101" fillId="0" borderId="22" xfId="0" applyNumberFormat="1" applyFont="1" applyBorder="1" applyAlignment="1">
      <alignment horizontal="center" vertical="top" wrapText="1"/>
    </xf>
    <xf numFmtId="2" fontId="101" fillId="36" borderId="23" xfId="0" applyNumberFormat="1" applyFont="1" applyFill="1" applyBorder="1" applyAlignment="1">
      <alignment horizontal="center" vertical="top" wrapText="1"/>
    </xf>
    <xf numFmtId="2" fontId="101" fillId="0" borderId="23" xfId="0" applyNumberFormat="1" applyFont="1" applyBorder="1" applyAlignment="1">
      <alignment horizontal="center" vertical="top" wrapText="1"/>
    </xf>
    <xf numFmtId="9" fontId="101" fillId="0" borderId="23" xfId="65" applyFont="1" applyBorder="1" applyAlignment="1">
      <alignment horizontal="center" vertical="top" wrapText="1"/>
    </xf>
    <xf numFmtId="2" fontId="101" fillId="0" borderId="24" xfId="0" applyNumberFormat="1" applyFont="1" applyBorder="1" applyAlignment="1">
      <alignment horizontal="center" vertical="top" wrapText="1"/>
    </xf>
    <xf numFmtId="2" fontId="19" fillId="0" borderId="10" xfId="59" applyNumberFormat="1" applyFont="1" applyBorder="1" applyAlignment="1">
      <alignment horizontal="center" vertical="center"/>
      <protection/>
    </xf>
    <xf numFmtId="2" fontId="19" fillId="0" borderId="33" xfId="59" applyNumberFormat="1" applyFont="1" applyBorder="1" applyAlignment="1">
      <alignment horizontal="center" vertical="center"/>
      <protection/>
    </xf>
    <xf numFmtId="2" fontId="96" fillId="0" borderId="10" xfId="0" applyNumberFormat="1" applyFont="1" applyBorder="1" applyAlignment="1">
      <alignment horizontal="center" vertical="center"/>
    </xf>
    <xf numFmtId="2" fontId="95" fillId="0" borderId="22" xfId="0" applyNumberFormat="1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top" wrapText="1"/>
    </xf>
    <xf numFmtId="0" fontId="103" fillId="0" borderId="10" xfId="0" applyFont="1" applyBorder="1" applyAlignment="1">
      <alignment horizontal="center" vertical="center"/>
    </xf>
    <xf numFmtId="0" fontId="104" fillId="33" borderId="23" xfId="0" applyFont="1" applyFill="1" applyBorder="1" applyAlignment="1">
      <alignment horizontal="center" vertical="center"/>
    </xf>
    <xf numFmtId="2" fontId="105" fillId="38" borderId="10" xfId="0" applyNumberFormat="1" applyFont="1" applyFill="1" applyBorder="1" applyAlignment="1">
      <alignment horizontal="center"/>
    </xf>
    <xf numFmtId="2" fontId="5" fillId="0" borderId="23" xfId="62" applyNumberFormat="1" applyFont="1" applyFill="1" applyBorder="1" applyAlignment="1">
      <alignment horizontal="center"/>
      <protection/>
    </xf>
    <xf numFmtId="0" fontId="3" fillId="33" borderId="29" xfId="0" applyFont="1" applyFill="1" applyBorder="1" applyAlignment="1">
      <alignment horizontal="center" vertical="top" wrapText="1"/>
    </xf>
    <xf numFmtId="0" fontId="1" fillId="33" borderId="29" xfId="0" applyFont="1" applyFill="1" applyBorder="1" applyAlignment="1">
      <alignment horizontal="center" vertical="top" wrapText="1"/>
    </xf>
    <xf numFmtId="2" fontId="4" fillId="0" borderId="0" xfId="65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9" fontId="5" fillId="0" borderId="10" xfId="65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39" borderId="0" xfId="0" applyFont="1" applyFill="1" applyAlignment="1">
      <alignment horizontal="center"/>
    </xf>
    <xf numFmtId="0" fontId="1" fillId="39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4" fillId="0" borderId="39" xfId="0" applyFont="1" applyBorder="1" applyAlignment="1">
      <alignment horizontal="left"/>
    </xf>
    <xf numFmtId="0" fontId="24" fillId="0" borderId="3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52" xfId="0" applyFont="1" applyBorder="1" applyAlignment="1">
      <alignment horizontal="center"/>
    </xf>
    <xf numFmtId="0" fontId="24" fillId="33" borderId="40" xfId="0" applyFont="1" applyFill="1" applyBorder="1" applyAlignment="1">
      <alignment horizontal="center"/>
    </xf>
    <xf numFmtId="0" fontId="24" fillId="33" borderId="53" xfId="0" applyFont="1" applyFill="1" applyBorder="1" applyAlignment="1">
      <alignment horizontal="center"/>
    </xf>
    <xf numFmtId="0" fontId="24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 vertical="top" wrapText="1"/>
    </xf>
    <xf numFmtId="0" fontId="5" fillId="33" borderId="39" xfId="0" applyFont="1" applyFill="1" applyBorder="1" applyAlignment="1">
      <alignment horizontal="center" vertical="top" wrapText="1"/>
    </xf>
    <xf numFmtId="0" fontId="27" fillId="33" borderId="25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26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5" fillId="34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4" fillId="0" borderId="40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14" fillId="33" borderId="3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55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5" fillId="33" borderId="33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33" borderId="58" xfId="0" applyFont="1" applyFill="1" applyBorder="1" applyAlignment="1">
      <alignment horizontal="center"/>
    </xf>
    <xf numFmtId="0" fontId="7" fillId="33" borderId="59" xfId="0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9" fontId="5" fillId="0" borderId="33" xfId="65" applyFont="1" applyFill="1" applyBorder="1" applyAlignment="1">
      <alignment horizontal="center" vertical="center"/>
    </xf>
    <xf numFmtId="9" fontId="5" fillId="0" borderId="19" xfId="65" applyFont="1" applyFill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4" fillId="0" borderId="0" xfId="60" applyFont="1" applyBorder="1" applyAlignment="1">
      <alignment horizontal="right" wrapText="1"/>
      <protection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8" xfId="0" applyFont="1" applyBorder="1" applyAlignment="1">
      <alignment vertical="center" wrapText="1"/>
    </xf>
    <xf numFmtId="0" fontId="67" fillId="0" borderId="48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67" fillId="0" borderId="65" xfId="0" applyFont="1" applyBorder="1" applyAlignment="1">
      <alignment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9" fontId="67" fillId="0" borderId="65" xfId="0" applyNumberFormat="1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64" xfId="0" applyFont="1" applyBorder="1" applyAlignment="1">
      <alignment horizontal="center" vertical="center" wrapText="1"/>
    </xf>
    <xf numFmtId="0" fontId="67" fillId="0" borderId="67" xfId="0" applyFont="1" applyBorder="1" applyAlignment="1">
      <alignment vertical="center" wrapText="1"/>
    </xf>
    <xf numFmtId="0" fontId="67" fillId="0" borderId="64" xfId="0" applyFont="1" applyBorder="1" applyAlignment="1">
      <alignment vertical="center" wrapText="1"/>
    </xf>
    <xf numFmtId="9" fontId="0" fillId="0" borderId="0" xfId="65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calculation -utt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Percent 4" xfId="69"/>
    <cellStyle name="Percent 5" xfId="70"/>
    <cellStyle name="Percent 6" xfId="71"/>
    <cellStyle name="Percent 7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160</xdr:row>
      <xdr:rowOff>0</xdr:rowOff>
    </xdr:from>
    <xdr:to>
      <xdr:col>6</xdr:col>
      <xdr:colOff>542925</xdr:colOff>
      <xdr:row>160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515100" y="41919525"/>
          <a:ext cx="1714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4</xdr:col>
      <xdr:colOff>781050</xdr:colOff>
      <xdr:row>160</xdr:row>
      <xdr:rowOff>0</xdr:rowOff>
    </xdr:from>
    <xdr:to>
      <xdr:col>5</xdr:col>
      <xdr:colOff>257175</xdr:colOff>
      <xdr:row>160</xdr:row>
      <xdr:rowOff>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5791200" y="419195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6"/>
  <sheetViews>
    <sheetView tabSelected="1" view="pageBreakPreview" zoomScale="90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14.8515625" style="10" customWidth="1"/>
    <col min="2" max="2" width="22.00390625" style="10" customWidth="1"/>
    <col min="3" max="3" width="16.421875" style="10" customWidth="1"/>
    <col min="4" max="4" width="21.8515625" style="10" customWidth="1"/>
    <col min="5" max="5" width="22.00390625" style="10" customWidth="1"/>
    <col min="6" max="6" width="18.140625" style="10" customWidth="1"/>
    <col min="7" max="7" width="16.00390625" style="10" customWidth="1"/>
    <col min="8" max="8" width="15.8515625" style="10" customWidth="1"/>
    <col min="9" max="10" width="12.8515625" style="10" customWidth="1"/>
    <col min="11" max="11" width="12.8515625" style="362" customWidth="1"/>
    <col min="12" max="14" width="12.8515625" style="348" customWidth="1"/>
    <col min="15" max="15" width="11.8515625" style="348" customWidth="1"/>
    <col min="16" max="16" width="11.421875" style="348" bestFit="1" customWidth="1"/>
    <col min="17" max="17" width="12.8515625" style="348" customWidth="1"/>
    <col min="18" max="18" width="9.140625" style="10" customWidth="1"/>
    <col min="19" max="19" width="12.140625" style="10" customWidth="1"/>
    <col min="20" max="20" width="9.140625" style="10" customWidth="1"/>
    <col min="21" max="21" width="12.140625" style="10" customWidth="1"/>
    <col min="22" max="22" width="11.421875" style="10" customWidth="1"/>
    <col min="23" max="23" width="13.00390625" style="10" customWidth="1"/>
    <col min="24" max="24" width="9.140625" style="10" customWidth="1"/>
    <col min="25" max="27" width="9.140625" style="10" bestFit="1" customWidth="1"/>
    <col min="28" max="16384" width="9.140625" style="10" customWidth="1"/>
  </cols>
  <sheetData>
    <row r="1" spans="1:10" ht="22.5">
      <c r="A1" s="602" t="s">
        <v>44</v>
      </c>
      <c r="B1" s="603"/>
      <c r="C1" s="603"/>
      <c r="D1" s="603"/>
      <c r="E1" s="603"/>
      <c r="F1" s="603"/>
      <c r="G1" s="603"/>
      <c r="H1" s="604"/>
      <c r="J1" s="10">
        <v>1</v>
      </c>
    </row>
    <row r="2" spans="1:8" ht="22.5">
      <c r="A2" s="605" t="s">
        <v>11</v>
      </c>
      <c r="B2" s="606"/>
      <c r="C2" s="606"/>
      <c r="D2" s="606"/>
      <c r="E2" s="606"/>
      <c r="F2" s="606"/>
      <c r="G2" s="606"/>
      <c r="H2" s="607"/>
    </row>
    <row r="3" spans="1:8" ht="18.75" customHeight="1">
      <c r="A3" s="605" t="s">
        <v>205</v>
      </c>
      <c r="B3" s="606"/>
      <c r="C3" s="606"/>
      <c r="D3" s="606"/>
      <c r="E3" s="606"/>
      <c r="F3" s="606"/>
      <c r="G3" s="606"/>
      <c r="H3" s="607"/>
    </row>
    <row r="4" spans="1:8" ht="9.75" customHeight="1">
      <c r="A4" s="180"/>
      <c r="B4" s="181"/>
      <c r="C4" s="181"/>
      <c r="D4" s="181"/>
      <c r="E4" s="181"/>
      <c r="F4" s="181"/>
      <c r="G4" s="182"/>
      <c r="H4" s="183"/>
    </row>
    <row r="5" spans="1:8" ht="22.5">
      <c r="A5" s="608" t="s">
        <v>127</v>
      </c>
      <c r="B5" s="609"/>
      <c r="C5" s="609"/>
      <c r="D5" s="609"/>
      <c r="E5" s="609"/>
      <c r="F5" s="609"/>
      <c r="G5" s="609"/>
      <c r="H5" s="610"/>
    </row>
    <row r="6" spans="1:8" ht="5.25" customHeight="1">
      <c r="A6" s="184"/>
      <c r="B6" s="184"/>
      <c r="C6" s="184"/>
      <c r="D6" s="184"/>
      <c r="E6" s="184"/>
      <c r="F6" s="184"/>
      <c r="G6" s="185"/>
      <c r="H6" s="185"/>
    </row>
    <row r="7" spans="1:8" ht="22.5">
      <c r="A7" s="617" t="s">
        <v>112</v>
      </c>
      <c r="B7" s="617"/>
      <c r="C7" s="617"/>
      <c r="D7" s="617"/>
      <c r="E7" s="617"/>
      <c r="F7" s="617"/>
      <c r="G7" s="617"/>
      <c r="H7" s="617"/>
    </row>
    <row r="8" spans="1:8" ht="4.5" customHeight="1">
      <c r="A8" s="185"/>
      <c r="B8" s="185"/>
      <c r="C8" s="185"/>
      <c r="D8" s="185"/>
      <c r="E8" s="185"/>
      <c r="F8" s="185"/>
      <c r="G8" s="185"/>
      <c r="H8" s="185"/>
    </row>
    <row r="9" spans="1:8" ht="17.25">
      <c r="A9" s="619" t="s">
        <v>277</v>
      </c>
      <c r="B9" s="619"/>
      <c r="C9" s="619"/>
      <c r="D9" s="619"/>
      <c r="E9" s="619"/>
      <c r="F9" s="619"/>
      <c r="G9" s="619"/>
      <c r="H9" s="619"/>
    </row>
    <row r="10" spans="1:8" ht="12.75">
      <c r="A10" s="110"/>
      <c r="B10" s="110"/>
      <c r="C10" s="110"/>
      <c r="D10" s="110"/>
      <c r="E10" s="110"/>
      <c r="F10" s="110"/>
      <c r="G10" s="110"/>
      <c r="H10" s="110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2"/>
      <c r="B12" s="12"/>
      <c r="C12" s="12"/>
      <c r="D12" s="12"/>
      <c r="E12" s="12"/>
      <c r="F12" s="12"/>
      <c r="G12" s="12"/>
      <c r="H12" s="12"/>
    </row>
    <row r="13" spans="1:8" ht="17.25">
      <c r="A13" s="186" t="s">
        <v>111</v>
      </c>
      <c r="B13" s="155"/>
      <c r="C13" s="155"/>
      <c r="D13" s="155"/>
      <c r="E13" s="110"/>
      <c r="F13" s="110"/>
      <c r="G13" s="110"/>
      <c r="H13" s="110"/>
    </row>
    <row r="14" spans="1:8" ht="12.75">
      <c r="A14" s="12"/>
      <c r="B14" s="12"/>
      <c r="C14" s="12"/>
      <c r="D14" s="12"/>
      <c r="E14" s="12"/>
      <c r="F14" s="12"/>
      <c r="G14" s="12"/>
      <c r="H14" s="12"/>
    </row>
    <row r="15" spans="1:8" ht="17.25" customHeight="1" thickBot="1">
      <c r="A15" s="187" t="s">
        <v>119</v>
      </c>
      <c r="B15" s="187"/>
      <c r="C15" s="13"/>
      <c r="D15" s="14"/>
      <c r="E15" s="14"/>
      <c r="F15" s="12"/>
      <c r="G15" s="12"/>
      <c r="H15" s="12"/>
    </row>
    <row r="16" spans="1:8" ht="122.25" customHeight="1" thickBot="1">
      <c r="A16" s="188" t="s">
        <v>101</v>
      </c>
      <c r="B16" s="188" t="s">
        <v>67</v>
      </c>
      <c r="C16" s="189" t="s">
        <v>206</v>
      </c>
      <c r="D16" s="189" t="s">
        <v>207</v>
      </c>
      <c r="E16" s="188" t="s">
        <v>105</v>
      </c>
      <c r="F16" s="190" t="s">
        <v>122</v>
      </c>
      <c r="G16" s="12"/>
      <c r="H16" s="12"/>
    </row>
    <row r="17" spans="1:17" s="17" customFormat="1" ht="14.25" customHeight="1">
      <c r="A17" s="191">
        <v>1</v>
      </c>
      <c r="B17" s="192">
        <v>2</v>
      </c>
      <c r="C17" s="193">
        <v>3</v>
      </c>
      <c r="D17" s="192">
        <v>4</v>
      </c>
      <c r="E17" s="194" t="s">
        <v>106</v>
      </c>
      <c r="F17" s="195">
        <v>6</v>
      </c>
      <c r="G17" s="16"/>
      <c r="H17" s="16"/>
      <c r="K17" s="363"/>
      <c r="L17" s="347"/>
      <c r="M17" s="347"/>
      <c r="N17" s="348"/>
      <c r="O17" s="347"/>
      <c r="P17" s="347"/>
      <c r="Q17" s="347"/>
    </row>
    <row r="18" spans="1:8" ht="15">
      <c r="A18" s="196">
        <v>1</v>
      </c>
      <c r="B18" s="197" t="s">
        <v>14</v>
      </c>
      <c r="C18" s="199">
        <v>29573.37053571429</v>
      </c>
      <c r="D18" s="199">
        <v>27757.4</v>
      </c>
      <c r="E18" s="200">
        <f>D18-C18</f>
        <v>-1815.9705357142884</v>
      </c>
      <c r="F18" s="201">
        <f>E18/C18</f>
        <v>-0.06140559911901929</v>
      </c>
      <c r="G18" s="18"/>
      <c r="H18" s="12"/>
    </row>
    <row r="19" spans="1:8" ht="15">
      <c r="A19" s="196">
        <v>2</v>
      </c>
      <c r="B19" s="197" t="s">
        <v>68</v>
      </c>
      <c r="C19" s="199">
        <v>24216.861607142855</v>
      </c>
      <c r="D19" s="199">
        <v>21128.29375</v>
      </c>
      <c r="E19" s="200">
        <f>D19-C19</f>
        <v>-3088.5678571428543</v>
      </c>
      <c r="F19" s="201">
        <f>E19/C19</f>
        <v>-0.12753790756403668</v>
      </c>
      <c r="G19" s="12"/>
      <c r="H19" s="12"/>
    </row>
    <row r="20" spans="1:6" ht="15.75" thickBot="1">
      <c r="A20" s="202"/>
      <c r="B20" s="203" t="s">
        <v>3</v>
      </c>
      <c r="C20" s="204">
        <f>SUM(C18:C19)</f>
        <v>53790.232142857145</v>
      </c>
      <c r="D20" s="204">
        <f>SUM(D18:D19)</f>
        <v>48885.693750000006</v>
      </c>
      <c r="E20" s="205">
        <f>D20-C20</f>
        <v>-4904.538392857139</v>
      </c>
      <c r="F20" s="206">
        <f>E20/C20</f>
        <v>-0.09117897799421223</v>
      </c>
    </row>
    <row r="21" ht="21" customHeight="1"/>
    <row r="22" spans="1:4" ht="20.25" customHeight="1" thickBot="1">
      <c r="A22" s="207" t="s">
        <v>208</v>
      </c>
      <c r="B22" s="19"/>
      <c r="C22" s="19"/>
      <c r="D22" s="11"/>
    </row>
    <row r="23" spans="1:3" ht="84" customHeight="1">
      <c r="A23" s="208" t="s">
        <v>101</v>
      </c>
      <c r="B23" s="209" t="s">
        <v>102</v>
      </c>
      <c r="C23" s="209" t="s">
        <v>209</v>
      </c>
    </row>
    <row r="24" spans="1:3" ht="20.25" customHeight="1">
      <c r="A24" s="210">
        <v>1</v>
      </c>
      <c r="B24" s="211" t="s">
        <v>84</v>
      </c>
      <c r="C24" s="546">
        <v>228</v>
      </c>
    </row>
    <row r="25" spans="1:3" ht="20.25" customHeight="1" thickBot="1">
      <c r="A25" s="212">
        <v>2</v>
      </c>
      <c r="B25" s="213" t="s">
        <v>103</v>
      </c>
      <c r="C25" s="547">
        <v>228</v>
      </c>
    </row>
    <row r="26" ht="20.25" customHeight="1"/>
    <row r="27" spans="1:6" ht="15.75" customHeight="1" thickBot="1">
      <c r="A27" s="113" t="s">
        <v>272</v>
      </c>
      <c r="B27" s="113"/>
      <c r="C27" s="113"/>
      <c r="D27" s="113"/>
      <c r="E27" s="214"/>
      <c r="F27" s="18"/>
    </row>
    <row r="28" spans="1:5" ht="90.75" customHeight="1">
      <c r="A28" s="208" t="s">
        <v>101</v>
      </c>
      <c r="B28" s="209" t="s">
        <v>102</v>
      </c>
      <c r="C28" s="209" t="s">
        <v>193</v>
      </c>
      <c r="D28" s="209" t="s">
        <v>104</v>
      </c>
      <c r="E28" s="215" t="s">
        <v>132</v>
      </c>
    </row>
    <row r="29" spans="1:10" ht="17.25" customHeight="1">
      <c r="A29" s="216">
        <v>1</v>
      </c>
      <c r="B29" s="211" t="s">
        <v>84</v>
      </c>
      <c r="C29" s="199">
        <v>182</v>
      </c>
      <c r="D29" s="217">
        <v>160</v>
      </c>
      <c r="E29" s="218">
        <f>D29-C29</f>
        <v>-22</v>
      </c>
      <c r="J29" s="10">
        <f>D29/C29</f>
        <v>0.8791208791208791</v>
      </c>
    </row>
    <row r="30" spans="1:7" ht="18" customHeight="1" thickBot="1">
      <c r="A30" s="219">
        <v>2</v>
      </c>
      <c r="B30" s="213" t="s">
        <v>103</v>
      </c>
      <c r="C30" s="220">
        <v>182</v>
      </c>
      <c r="D30" s="204">
        <v>160</v>
      </c>
      <c r="E30" s="221">
        <f>D30-C30</f>
        <v>-22</v>
      </c>
      <c r="G30" s="10" t="s">
        <v>80</v>
      </c>
    </row>
    <row r="31" spans="1:12" ht="12.75" customHeight="1">
      <c r="A31" s="22"/>
      <c r="B31" s="23"/>
      <c r="C31" s="23"/>
      <c r="D31" s="13"/>
      <c r="E31" s="24"/>
      <c r="L31" s="374"/>
    </row>
    <row r="32" spans="1:5" ht="15" customHeight="1">
      <c r="A32" s="597" t="s">
        <v>113</v>
      </c>
      <c r="B32" s="597"/>
      <c r="C32" s="597"/>
      <c r="D32" s="597"/>
      <c r="E32" s="24"/>
    </row>
    <row r="33" spans="1:5" ht="16.5" customHeight="1" thickBot="1">
      <c r="A33" s="625" t="s">
        <v>273</v>
      </c>
      <c r="B33" s="625"/>
      <c r="C33" s="625"/>
      <c r="D33" s="625"/>
      <c r="E33" s="24"/>
    </row>
    <row r="34" spans="1:7" ht="65.25" customHeight="1">
      <c r="A34" s="222" t="s">
        <v>107</v>
      </c>
      <c r="B34" s="209" t="s">
        <v>67</v>
      </c>
      <c r="C34" s="209" t="s">
        <v>66</v>
      </c>
      <c r="D34" s="223" t="s">
        <v>274</v>
      </c>
      <c r="E34" s="224" t="s">
        <v>105</v>
      </c>
      <c r="F34" s="225" t="s">
        <v>65</v>
      </c>
      <c r="G34" s="10" t="s">
        <v>80</v>
      </c>
    </row>
    <row r="35" spans="1:7" ht="15">
      <c r="A35" s="216">
        <v>1</v>
      </c>
      <c r="B35" s="197" t="s">
        <v>77</v>
      </c>
      <c r="C35" s="199">
        <v>5382353.437500001</v>
      </c>
      <c r="D35" s="199">
        <v>4441184</v>
      </c>
      <c r="E35" s="226">
        <f>D35-C35</f>
        <v>-941169.4375000009</v>
      </c>
      <c r="F35" s="201">
        <f>E35/C35</f>
        <v>-0.17486206515957747</v>
      </c>
      <c r="G35" s="10" t="s">
        <v>80</v>
      </c>
    </row>
    <row r="36" spans="1:6" ht="15">
      <c r="A36" s="216">
        <v>2</v>
      </c>
      <c r="B36" s="197" t="s">
        <v>78</v>
      </c>
      <c r="C36" s="199">
        <v>4407468.8125</v>
      </c>
      <c r="D36" s="199">
        <v>3380527</v>
      </c>
      <c r="E36" s="226">
        <f>D36-C36</f>
        <v>-1026941.8125</v>
      </c>
      <c r="F36" s="201">
        <f>E36/C36</f>
        <v>-0.23300035829805432</v>
      </c>
    </row>
    <row r="37" spans="1:6" ht="19.5" customHeight="1" thickBot="1">
      <c r="A37" s="212">
        <v>3</v>
      </c>
      <c r="B37" s="203" t="s">
        <v>3</v>
      </c>
      <c r="C37" s="204">
        <f>SUM(C35:C36)</f>
        <v>9789822.25</v>
      </c>
      <c r="D37" s="204">
        <f>SUM(D35:D36)</f>
        <v>7821711</v>
      </c>
      <c r="E37" s="227">
        <f>D37-C37</f>
        <v>-1968111.25</v>
      </c>
      <c r="F37" s="228">
        <f>E37/C37</f>
        <v>-0.2010364641707361</v>
      </c>
    </row>
    <row r="38" spans="1:5" ht="18.75" customHeight="1">
      <c r="A38" s="15"/>
      <c r="B38" s="15"/>
      <c r="C38" s="15"/>
      <c r="D38" s="15"/>
      <c r="E38" s="24"/>
    </row>
    <row r="39" spans="1:7" ht="18" customHeight="1">
      <c r="A39" s="30"/>
      <c r="B39" s="175"/>
      <c r="C39" s="27"/>
      <c r="D39" s="27"/>
      <c r="E39" s="29"/>
      <c r="F39" s="25"/>
      <c r="G39" s="26"/>
    </row>
    <row r="40" spans="1:7" ht="18" customHeight="1">
      <c r="A40" s="30"/>
      <c r="B40" s="175"/>
      <c r="C40" s="27"/>
      <c r="D40" s="27"/>
      <c r="E40" s="29"/>
      <c r="F40" s="25"/>
      <c r="G40" s="26"/>
    </row>
    <row r="41" spans="2:7" ht="18" customHeight="1">
      <c r="B41" s="22"/>
      <c r="C41" s="27"/>
      <c r="D41" s="28"/>
      <c r="E41" s="29"/>
      <c r="F41" s="25"/>
      <c r="G41" s="26"/>
    </row>
    <row r="42" spans="1:7" ht="18" customHeight="1">
      <c r="A42" s="598" t="s">
        <v>146</v>
      </c>
      <c r="B42" s="598"/>
      <c r="C42" s="598"/>
      <c r="D42" s="598"/>
      <c r="E42" s="31"/>
      <c r="G42" s="26"/>
    </row>
    <row r="43" spans="1:7" ht="18" customHeight="1">
      <c r="A43" s="15"/>
      <c r="B43" s="15"/>
      <c r="C43" s="15"/>
      <c r="D43" s="30"/>
      <c r="E43" s="31"/>
      <c r="G43" s="26"/>
    </row>
    <row r="44" spans="1:8" ht="18" customHeight="1" thickBot="1">
      <c r="A44" s="599" t="s">
        <v>210</v>
      </c>
      <c r="B44" s="599"/>
      <c r="C44" s="599"/>
      <c r="D44" s="599"/>
      <c r="E44" s="599"/>
      <c r="F44" s="599"/>
      <c r="G44" s="599"/>
      <c r="H44" s="599"/>
    </row>
    <row r="45" spans="1:7" ht="57" customHeight="1">
      <c r="A45" s="208" t="s">
        <v>28</v>
      </c>
      <c r="B45" s="230" t="s">
        <v>69</v>
      </c>
      <c r="C45" s="209" t="s">
        <v>121</v>
      </c>
      <c r="D45" s="209" t="s">
        <v>70</v>
      </c>
      <c r="E45" s="231" t="s">
        <v>71</v>
      </c>
      <c r="F45" s="215" t="s">
        <v>72</v>
      </c>
      <c r="G45" s="26"/>
    </row>
    <row r="46" spans="1:17" s="33" customFormat="1" ht="12.75" customHeight="1">
      <c r="A46" s="232">
        <v>1</v>
      </c>
      <c r="B46" s="233">
        <v>2</v>
      </c>
      <c r="C46" s="233">
        <v>3</v>
      </c>
      <c r="D46" s="233">
        <v>4</v>
      </c>
      <c r="E46" s="233" t="s">
        <v>74</v>
      </c>
      <c r="F46" s="234">
        <v>6</v>
      </c>
      <c r="G46" s="32"/>
      <c r="K46" s="364"/>
      <c r="L46" s="347"/>
      <c r="M46" s="347"/>
      <c r="N46" s="348"/>
      <c r="O46" s="347"/>
      <c r="P46" s="347"/>
      <c r="Q46" s="347"/>
    </row>
    <row r="47" spans="1:7" ht="15">
      <c r="A47" s="216">
        <v>1</v>
      </c>
      <c r="B47" s="211" t="s">
        <v>128</v>
      </c>
      <c r="C47" s="235">
        <v>141</v>
      </c>
      <c r="D47" s="235">
        <v>141</v>
      </c>
      <c r="E47" s="198">
        <f>D47-C47</f>
        <v>0</v>
      </c>
      <c r="F47" s="201">
        <f>E47/C47</f>
        <v>0</v>
      </c>
      <c r="G47" s="26"/>
    </row>
    <row r="48" spans="1:7" ht="15">
      <c r="A48" s="216">
        <v>2</v>
      </c>
      <c r="B48" s="211" t="s">
        <v>129</v>
      </c>
      <c r="C48" s="235">
        <v>137</v>
      </c>
      <c r="D48" s="235">
        <v>137</v>
      </c>
      <c r="E48" s="198">
        <f>D48-C48</f>
        <v>0</v>
      </c>
      <c r="F48" s="201">
        <f>E48/C48</f>
        <v>0</v>
      </c>
      <c r="G48" s="26"/>
    </row>
    <row r="49" spans="1:7" ht="15">
      <c r="A49" s="216">
        <v>3</v>
      </c>
      <c r="B49" s="211" t="s">
        <v>130</v>
      </c>
      <c r="C49" s="235">
        <v>62</v>
      </c>
      <c r="D49" s="235">
        <v>62</v>
      </c>
      <c r="E49" s="198">
        <f>D49-C49</f>
        <v>0</v>
      </c>
      <c r="F49" s="201">
        <f>E49/C49</f>
        <v>0</v>
      </c>
      <c r="G49" s="26"/>
    </row>
    <row r="50" spans="1:7" ht="15">
      <c r="A50" s="216">
        <v>4</v>
      </c>
      <c r="B50" s="211" t="s">
        <v>131</v>
      </c>
      <c r="C50" s="235">
        <v>145</v>
      </c>
      <c r="D50" s="235">
        <v>145</v>
      </c>
      <c r="E50" s="198">
        <f>D50-C50</f>
        <v>0</v>
      </c>
      <c r="F50" s="201">
        <f>E50/C50</f>
        <v>0</v>
      </c>
      <c r="G50" s="26"/>
    </row>
    <row r="51" spans="1:7" ht="18.75" customHeight="1" thickBot="1">
      <c r="A51" s="219"/>
      <c r="B51" s="236" t="s">
        <v>45</v>
      </c>
      <c r="C51" s="237">
        <f>SUM(C47:C50)</f>
        <v>485</v>
      </c>
      <c r="D51" s="241">
        <v>485</v>
      </c>
      <c r="E51" s="241">
        <f>D51-C51</f>
        <v>0</v>
      </c>
      <c r="F51" s="412">
        <f>E51/C51</f>
        <v>0</v>
      </c>
      <c r="G51" s="26"/>
    </row>
    <row r="52" spans="1:7" ht="18.75" customHeight="1">
      <c r="A52" s="70"/>
      <c r="B52" s="159"/>
      <c r="C52" s="160"/>
      <c r="D52" s="160"/>
      <c r="E52" s="161"/>
      <c r="F52" s="161"/>
      <c r="G52" s="26"/>
    </row>
    <row r="53" spans="1:16" ht="12.75" customHeight="1">
      <c r="A53" s="22"/>
      <c r="B53" s="27"/>
      <c r="C53" s="34"/>
      <c r="D53" s="34"/>
      <c r="E53" s="34"/>
      <c r="F53" s="35"/>
      <c r="G53" s="26"/>
      <c r="J53" s="23"/>
      <c r="K53" s="30"/>
      <c r="L53" s="450"/>
      <c r="M53" s="450"/>
      <c r="N53" s="450"/>
      <c r="O53" s="450"/>
      <c r="P53" s="450"/>
    </row>
    <row r="54" spans="1:16" ht="17.25" customHeight="1">
      <c r="A54" s="597" t="s">
        <v>211</v>
      </c>
      <c r="B54" s="597"/>
      <c r="C54" s="597"/>
      <c r="D54" s="597"/>
      <c r="E54" s="597"/>
      <c r="F54" s="597"/>
      <c r="G54" s="597"/>
      <c r="H54" s="597"/>
      <c r="J54" s="23"/>
      <c r="K54" s="30"/>
      <c r="L54" s="450"/>
      <c r="M54" s="450"/>
      <c r="N54" s="450"/>
      <c r="O54" s="450"/>
      <c r="P54" s="450"/>
    </row>
    <row r="55" spans="1:16" ht="13.5" customHeight="1" thickBot="1">
      <c r="A55" s="15"/>
      <c r="B55" s="15"/>
      <c r="C55" s="15"/>
      <c r="D55" s="15"/>
      <c r="E55" s="15"/>
      <c r="F55" s="15"/>
      <c r="G55" s="15"/>
      <c r="H55" s="15"/>
      <c r="J55" s="23"/>
      <c r="K55" s="646"/>
      <c r="L55" s="646"/>
      <c r="M55" s="646"/>
      <c r="N55" s="650"/>
      <c r="O55" s="650"/>
      <c r="P55" s="650"/>
    </row>
    <row r="56" spans="1:16" ht="46.5">
      <c r="A56" s="208" t="s">
        <v>28</v>
      </c>
      <c r="B56" s="230" t="s">
        <v>69</v>
      </c>
      <c r="C56" s="209" t="s">
        <v>120</v>
      </c>
      <c r="D56" s="209" t="s">
        <v>70</v>
      </c>
      <c r="E56" s="231" t="s">
        <v>71</v>
      </c>
      <c r="F56" s="215" t="s">
        <v>72</v>
      </c>
      <c r="G56" s="26"/>
      <c r="J56" s="23"/>
      <c r="K56" s="30"/>
      <c r="L56" s="450"/>
      <c r="M56" s="554"/>
      <c r="N56" s="450"/>
      <c r="O56" s="450"/>
      <c r="P56" s="554"/>
    </row>
    <row r="57" spans="1:17" s="33" customFormat="1" ht="12.75" customHeight="1">
      <c r="A57" s="232">
        <v>1</v>
      </c>
      <c r="B57" s="233">
        <v>2</v>
      </c>
      <c r="C57" s="233">
        <v>3</v>
      </c>
      <c r="D57" s="233">
        <v>4</v>
      </c>
      <c r="E57" s="233" t="s">
        <v>74</v>
      </c>
      <c r="F57" s="234">
        <v>6</v>
      </c>
      <c r="G57" s="32"/>
      <c r="J57" s="555"/>
      <c r="K57" s="556"/>
      <c r="L57" s="557"/>
      <c r="M57" s="558"/>
      <c r="N57" s="450"/>
      <c r="O57" s="557"/>
      <c r="P57" s="558"/>
      <c r="Q57" s="347"/>
    </row>
    <row r="58" spans="1:16" ht="15">
      <c r="A58" s="216">
        <v>1</v>
      </c>
      <c r="B58" s="211" t="s">
        <v>128</v>
      </c>
      <c r="C58" s="559">
        <v>132</v>
      </c>
      <c r="D58" s="559">
        <v>132</v>
      </c>
      <c r="E58" s="198">
        <f>C58-D58</f>
        <v>0</v>
      </c>
      <c r="F58" s="201">
        <f>E58/C58</f>
        <v>0</v>
      </c>
      <c r="G58" s="26"/>
      <c r="J58" s="23"/>
      <c r="K58" s="30"/>
      <c r="L58" s="450"/>
      <c r="M58" s="558"/>
      <c r="N58" s="450"/>
      <c r="O58" s="450"/>
      <c r="P58" s="558"/>
    </row>
    <row r="59" spans="1:16" ht="15">
      <c r="A59" s="216">
        <v>2</v>
      </c>
      <c r="B59" s="211" t="s">
        <v>129</v>
      </c>
      <c r="C59" s="559">
        <v>107</v>
      </c>
      <c r="D59" s="559">
        <v>107</v>
      </c>
      <c r="E59" s="198">
        <f>C59-D59</f>
        <v>0</v>
      </c>
      <c r="F59" s="201">
        <f>E59/C59</f>
        <v>0</v>
      </c>
      <c r="G59" s="26"/>
      <c r="J59" s="23"/>
      <c r="K59" s="30"/>
      <c r="L59" s="450"/>
      <c r="M59" s="558"/>
      <c r="N59" s="450"/>
      <c r="O59" s="450"/>
      <c r="P59" s="558"/>
    </row>
    <row r="60" spans="1:16" ht="15">
      <c r="A60" s="216">
        <v>3</v>
      </c>
      <c r="B60" s="211" t="s">
        <v>130</v>
      </c>
      <c r="C60" s="559">
        <v>33</v>
      </c>
      <c r="D60" s="559">
        <v>33</v>
      </c>
      <c r="E60" s="198">
        <f>C60-D60</f>
        <v>0</v>
      </c>
      <c r="F60" s="201">
        <f>E60/C60</f>
        <v>0</v>
      </c>
      <c r="G60" s="26"/>
      <c r="J60" s="23"/>
      <c r="K60" s="30"/>
      <c r="L60" s="450"/>
      <c r="M60" s="558"/>
      <c r="N60" s="450"/>
      <c r="O60" s="450"/>
      <c r="P60" s="558"/>
    </row>
    <row r="61" spans="1:16" ht="15.75" thickBot="1">
      <c r="A61" s="216">
        <v>4</v>
      </c>
      <c r="B61" s="211" t="s">
        <v>131</v>
      </c>
      <c r="C61" s="559">
        <v>111</v>
      </c>
      <c r="D61" s="559">
        <v>111</v>
      </c>
      <c r="E61" s="198">
        <f>C61-D61</f>
        <v>0</v>
      </c>
      <c r="F61" s="201">
        <f>E61/C61</f>
        <v>0</v>
      </c>
      <c r="G61" s="26"/>
      <c r="J61" s="23"/>
      <c r="K61" s="27"/>
      <c r="L61" s="450"/>
      <c r="M61" s="558"/>
      <c r="N61" s="450"/>
      <c r="O61" s="450"/>
      <c r="P61" s="558"/>
    </row>
    <row r="62" spans="1:16" ht="18.75" customHeight="1" thickBot="1">
      <c r="A62" s="239"/>
      <c r="B62" s="398" t="s">
        <v>45</v>
      </c>
      <c r="C62" s="400">
        <f>SUM(C58:C61)</f>
        <v>383</v>
      </c>
      <c r="D62" s="571">
        <v>383</v>
      </c>
      <c r="E62" s="375">
        <f>C62-D62</f>
        <v>0</v>
      </c>
      <c r="F62" s="413">
        <f>E62/C62</f>
        <v>0</v>
      </c>
      <c r="G62" s="26"/>
      <c r="J62" s="23"/>
      <c r="K62" s="30"/>
      <c r="L62" s="450"/>
      <c r="M62" s="450"/>
      <c r="N62" s="450"/>
      <c r="O62" s="450"/>
      <c r="P62" s="450"/>
    </row>
    <row r="63" spans="1:7" ht="12.75" customHeight="1">
      <c r="A63" s="22"/>
      <c r="B63" s="30"/>
      <c r="C63" s="30"/>
      <c r="D63" s="30"/>
      <c r="E63" s="30"/>
      <c r="G63" s="26"/>
    </row>
    <row r="64" spans="1:7" ht="19.5" customHeight="1">
      <c r="A64" s="621"/>
      <c r="B64" s="621"/>
      <c r="C64" s="621"/>
      <c r="D64" s="30"/>
      <c r="E64" s="30"/>
      <c r="G64" s="26"/>
    </row>
    <row r="65" spans="1:7" ht="12.75" customHeight="1">
      <c r="A65" s="22"/>
      <c r="B65" s="30"/>
      <c r="C65" s="30"/>
      <c r="D65" s="30"/>
      <c r="E65" s="30"/>
      <c r="G65" s="26"/>
    </row>
    <row r="66" spans="1:8" ht="16.5" customHeight="1">
      <c r="A66" s="620" t="s">
        <v>212</v>
      </c>
      <c r="B66" s="620"/>
      <c r="C66" s="620"/>
      <c r="D66" s="620"/>
      <c r="E66" s="620"/>
      <c r="F66" s="620"/>
      <c r="G66" s="620"/>
      <c r="H66" s="620"/>
    </row>
    <row r="67" spans="1:7" ht="12.75" customHeight="1" thickBot="1">
      <c r="A67" s="15"/>
      <c r="B67" s="15"/>
      <c r="C67" s="15"/>
      <c r="D67" s="15"/>
      <c r="E67" s="15"/>
      <c r="F67" s="15"/>
      <c r="G67" s="15"/>
    </row>
    <row r="68" spans="1:7" ht="76.5" customHeight="1">
      <c r="A68" s="208" t="s">
        <v>28</v>
      </c>
      <c r="B68" s="209" t="s">
        <v>69</v>
      </c>
      <c r="C68" s="209" t="s">
        <v>213</v>
      </c>
      <c r="D68" s="209" t="s">
        <v>137</v>
      </c>
      <c r="E68" s="231" t="s">
        <v>26</v>
      </c>
      <c r="F68" s="215" t="s">
        <v>27</v>
      </c>
      <c r="G68" s="26"/>
    </row>
    <row r="69" spans="1:17" s="33" customFormat="1" ht="15.75">
      <c r="A69" s="232">
        <v>1</v>
      </c>
      <c r="B69" s="233">
        <v>2</v>
      </c>
      <c r="C69" s="233">
        <v>3</v>
      </c>
      <c r="D69" s="233">
        <v>4</v>
      </c>
      <c r="E69" s="233" t="s">
        <v>73</v>
      </c>
      <c r="F69" s="234">
        <v>6</v>
      </c>
      <c r="G69" s="32"/>
      <c r="K69" s="364"/>
      <c r="L69" s="347"/>
      <c r="M69" s="347"/>
      <c r="N69" s="348"/>
      <c r="O69" s="347"/>
      <c r="P69" s="347"/>
      <c r="Q69" s="347"/>
    </row>
    <row r="70" spans="1:7" ht="15">
      <c r="A70" s="216">
        <v>1</v>
      </c>
      <c r="B70" s="211" t="s">
        <v>128</v>
      </c>
      <c r="C70" s="405">
        <v>11604.90625</v>
      </c>
      <c r="D70" s="404">
        <v>10769.325</v>
      </c>
      <c r="E70" s="199">
        <f>D70-C70</f>
        <v>-835.5812499999993</v>
      </c>
      <c r="F70" s="201">
        <f>E70/C70</f>
        <v>-0.07200241277261497</v>
      </c>
      <c r="G70" s="26"/>
    </row>
    <row r="71" spans="1:7" ht="15">
      <c r="A71" s="216">
        <v>2</v>
      </c>
      <c r="B71" s="211" t="s">
        <v>129</v>
      </c>
      <c r="C71" s="405">
        <v>7257.794642857143</v>
      </c>
      <c r="D71" s="404">
        <v>7073.475</v>
      </c>
      <c r="E71" s="199">
        <f>D71-C71</f>
        <v>-184.31964285714275</v>
      </c>
      <c r="F71" s="201">
        <f>E71/C71</f>
        <v>-0.025396095084964057</v>
      </c>
      <c r="G71" s="26"/>
    </row>
    <row r="72" spans="1:7" ht="15">
      <c r="A72" s="216">
        <v>3</v>
      </c>
      <c r="B72" s="211" t="s">
        <v>130</v>
      </c>
      <c r="C72" s="405">
        <v>2442.008928571429</v>
      </c>
      <c r="D72" s="404">
        <v>2192.53125</v>
      </c>
      <c r="E72" s="199">
        <f>D72-C72</f>
        <v>-249.4776785714289</v>
      </c>
      <c r="F72" s="201">
        <f>E72/C72</f>
        <v>-0.10216083801027416</v>
      </c>
      <c r="G72" s="26"/>
    </row>
    <row r="73" spans="1:7" ht="15">
      <c r="A73" s="216">
        <v>4</v>
      </c>
      <c r="B73" s="211" t="s">
        <v>131</v>
      </c>
      <c r="C73" s="405">
        <v>8268.660714285714</v>
      </c>
      <c r="D73" s="404">
        <v>7722.06875</v>
      </c>
      <c r="E73" s="199">
        <f>D73-C73</f>
        <v>-546.5919642857134</v>
      </c>
      <c r="F73" s="201">
        <f>E73/C73</f>
        <v>-0.06610405036227571</v>
      </c>
      <c r="G73" s="26"/>
    </row>
    <row r="74" spans="1:17" s="11" customFormat="1" ht="18" customHeight="1" thickBot="1">
      <c r="A74" s="240"/>
      <c r="B74" s="236" t="s">
        <v>45</v>
      </c>
      <c r="C74" s="403">
        <v>29573.37053571429</v>
      </c>
      <c r="D74" s="403">
        <f>SUM(D70:D73)</f>
        <v>27757.4</v>
      </c>
      <c r="E74" s="403">
        <f>D74-C74</f>
        <v>-1815.9705357142884</v>
      </c>
      <c r="F74" s="302">
        <f>E74/C74</f>
        <v>-0.06140559911901929</v>
      </c>
      <c r="G74" s="36"/>
      <c r="I74" s="11">
        <f>D74/C74</f>
        <v>0.9385944008809807</v>
      </c>
      <c r="J74" s="156">
        <f>C74+C84</f>
        <v>53790.232142857145</v>
      </c>
      <c r="K74" s="156">
        <f>D74+D84</f>
        <v>48885.693750000006</v>
      </c>
      <c r="L74" s="348"/>
      <c r="M74" s="348"/>
      <c r="N74" s="348"/>
      <c r="O74" s="348"/>
      <c r="P74" s="348"/>
      <c r="Q74" s="348"/>
    </row>
    <row r="75" spans="1:7" ht="12.75" customHeight="1">
      <c r="A75" s="22"/>
      <c r="B75" s="27"/>
      <c r="C75" s="34"/>
      <c r="D75" s="34"/>
      <c r="E75" s="34"/>
      <c r="F75" s="35"/>
      <c r="G75" s="26"/>
    </row>
    <row r="76" spans="1:8" ht="15">
      <c r="A76" s="620" t="s">
        <v>214</v>
      </c>
      <c r="B76" s="620"/>
      <c r="C76" s="620"/>
      <c r="D76" s="620"/>
      <c r="E76" s="620"/>
      <c r="F76" s="620"/>
      <c r="G76" s="620"/>
      <c r="H76" s="620"/>
    </row>
    <row r="77" spans="1:7" ht="12.75" customHeight="1" thickBot="1">
      <c r="A77" s="15"/>
      <c r="B77" s="15"/>
      <c r="C77" s="15"/>
      <c r="D77" s="15"/>
      <c r="E77" s="15"/>
      <c r="F77" s="15"/>
      <c r="G77" s="26"/>
    </row>
    <row r="78" spans="1:7" ht="76.5" customHeight="1">
      <c r="A78" s="208" t="s">
        <v>28</v>
      </c>
      <c r="B78" s="209" t="s">
        <v>69</v>
      </c>
      <c r="C78" s="209" t="str">
        <f>C68</f>
        <v>No. of children as per PAB Approval for  2019-20</v>
      </c>
      <c r="D78" s="209" t="s">
        <v>137</v>
      </c>
      <c r="E78" s="231" t="s">
        <v>26</v>
      </c>
      <c r="F78" s="215" t="s">
        <v>27</v>
      </c>
      <c r="G78" s="26"/>
    </row>
    <row r="79" spans="1:17" s="33" customFormat="1" ht="15.75">
      <c r="A79" s="232">
        <v>1</v>
      </c>
      <c r="B79" s="233">
        <v>2</v>
      </c>
      <c r="C79" s="233">
        <v>3</v>
      </c>
      <c r="D79" s="233">
        <v>4</v>
      </c>
      <c r="E79" s="233" t="s">
        <v>73</v>
      </c>
      <c r="F79" s="234">
        <v>6</v>
      </c>
      <c r="G79" s="32"/>
      <c r="K79" s="364"/>
      <c r="L79" s="347"/>
      <c r="M79" s="347"/>
      <c r="N79" s="348"/>
      <c r="O79" s="347"/>
      <c r="P79" s="347"/>
      <c r="Q79" s="347"/>
    </row>
    <row r="80" spans="1:7" ht="15">
      <c r="A80" s="216">
        <v>1</v>
      </c>
      <c r="B80" s="211" t="s">
        <v>128</v>
      </c>
      <c r="C80" s="404">
        <v>9979.098214285714</v>
      </c>
      <c r="D80" s="404">
        <v>8444.9375</v>
      </c>
      <c r="E80" s="199">
        <f>D80-C80</f>
        <v>-1534.1607142857138</v>
      </c>
      <c r="F80" s="201">
        <f>E80/C80</f>
        <v>-0.15373741006872396</v>
      </c>
      <c r="G80" s="26"/>
    </row>
    <row r="81" spans="1:7" ht="15">
      <c r="A81" s="216">
        <v>2</v>
      </c>
      <c r="B81" s="211" t="s">
        <v>129</v>
      </c>
      <c r="C81" s="404">
        <v>6218.754464285715</v>
      </c>
      <c r="D81" s="404">
        <v>5588.875</v>
      </c>
      <c r="E81" s="199">
        <f>D81-C81</f>
        <v>-629.8794642857147</v>
      </c>
      <c r="F81" s="201">
        <f>E81/C81</f>
        <v>-0.10128707732442409</v>
      </c>
      <c r="G81" s="26"/>
    </row>
    <row r="82" spans="1:7" ht="15">
      <c r="A82" s="216">
        <v>3</v>
      </c>
      <c r="B82" s="211" t="s">
        <v>130</v>
      </c>
      <c r="C82" s="404">
        <v>1593.3348214285713</v>
      </c>
      <c r="D82" s="404">
        <v>1318.825</v>
      </c>
      <c r="E82" s="199">
        <f>D82-C82</f>
        <v>-274.5098214285713</v>
      </c>
      <c r="F82" s="201">
        <f>E82/C82</f>
        <v>-0.17228633789754746</v>
      </c>
      <c r="G82" s="26"/>
    </row>
    <row r="83" spans="1:7" ht="15">
      <c r="A83" s="216">
        <v>4</v>
      </c>
      <c r="B83" s="211" t="s">
        <v>131</v>
      </c>
      <c r="C83" s="404">
        <v>6425.674107142857</v>
      </c>
      <c r="D83" s="404">
        <v>5775.65625</v>
      </c>
      <c r="E83" s="199">
        <f>D83-C83</f>
        <v>-650.0178571428569</v>
      </c>
      <c r="F83" s="201">
        <f>E83/C83</f>
        <v>-0.1011594809049356</v>
      </c>
      <c r="G83" s="26"/>
    </row>
    <row r="84" spans="1:17" s="11" customFormat="1" ht="17.25" customHeight="1" thickBot="1">
      <c r="A84" s="240"/>
      <c r="B84" s="236" t="s">
        <v>45</v>
      </c>
      <c r="C84" s="403">
        <v>24216.861607142855</v>
      </c>
      <c r="D84" s="414">
        <f>SUM(D80:D83)</f>
        <v>21128.29375</v>
      </c>
      <c r="E84" s="403">
        <f>D84-C84</f>
        <v>-3088.5678571428543</v>
      </c>
      <c r="F84" s="302">
        <f>E84/C84</f>
        <v>-0.12753790756403668</v>
      </c>
      <c r="G84" s="36"/>
      <c r="K84" s="365"/>
      <c r="L84" s="348"/>
      <c r="M84" s="348"/>
      <c r="N84" s="348"/>
      <c r="O84" s="348"/>
      <c r="P84" s="348"/>
      <c r="Q84" s="348"/>
    </row>
    <row r="85" spans="1:7" ht="12.75" customHeight="1">
      <c r="A85" s="22"/>
      <c r="B85" s="27"/>
      <c r="C85" s="34"/>
      <c r="D85" s="37"/>
      <c r="E85" s="34"/>
      <c r="F85" s="35"/>
      <c r="G85" s="26"/>
    </row>
    <row r="86" spans="1:8" ht="18" customHeight="1">
      <c r="A86" s="620" t="s">
        <v>215</v>
      </c>
      <c r="B86" s="620"/>
      <c r="C86" s="620"/>
      <c r="D86" s="620"/>
      <c r="E86" s="620"/>
      <c r="F86" s="620"/>
      <c r="G86" s="620"/>
      <c r="H86" s="620"/>
    </row>
    <row r="87" spans="1:7" ht="20.25" customHeight="1" thickBot="1">
      <c r="A87" s="15"/>
      <c r="B87" s="15"/>
      <c r="C87" s="15"/>
      <c r="D87" s="15"/>
      <c r="E87" s="15"/>
      <c r="F87" s="15"/>
      <c r="G87" s="15"/>
    </row>
    <row r="88" spans="1:7" ht="64.5" customHeight="1">
      <c r="A88" s="208" t="s">
        <v>28</v>
      </c>
      <c r="B88" s="209" t="s">
        <v>69</v>
      </c>
      <c r="C88" s="209" t="s">
        <v>125</v>
      </c>
      <c r="D88" s="209" t="s">
        <v>137</v>
      </c>
      <c r="E88" s="231" t="s">
        <v>26</v>
      </c>
      <c r="F88" s="215" t="s">
        <v>27</v>
      </c>
      <c r="G88" s="26"/>
    </row>
    <row r="89" spans="1:17" s="33" customFormat="1" ht="15.75">
      <c r="A89" s="232">
        <v>1</v>
      </c>
      <c r="B89" s="233">
        <v>2</v>
      </c>
      <c r="C89" s="233">
        <v>3</v>
      </c>
      <c r="D89" s="233">
        <v>4</v>
      </c>
      <c r="E89" s="233" t="s">
        <v>73</v>
      </c>
      <c r="F89" s="234">
        <v>6</v>
      </c>
      <c r="G89" s="32"/>
      <c r="K89" s="364"/>
      <c r="L89" s="347"/>
      <c r="M89" s="347"/>
      <c r="N89" s="348"/>
      <c r="O89" s="347"/>
      <c r="P89" s="347"/>
      <c r="Q89" s="347"/>
    </row>
    <row r="90" spans="1:7" ht="15">
      <c r="A90" s="216">
        <v>1</v>
      </c>
      <c r="B90" s="211" t="s">
        <v>128</v>
      </c>
      <c r="C90" s="415">
        <v>12855</v>
      </c>
      <c r="D90" s="415">
        <v>10769.325</v>
      </c>
      <c r="E90" s="199">
        <f>D90-C90</f>
        <v>-2085.6749999999993</v>
      </c>
      <c r="F90" s="201">
        <f>E90/C90</f>
        <v>-0.16224620770128348</v>
      </c>
      <c r="G90" s="26"/>
    </row>
    <row r="91" spans="1:7" ht="15">
      <c r="A91" s="216">
        <v>2</v>
      </c>
      <c r="B91" s="211" t="s">
        <v>129</v>
      </c>
      <c r="C91" s="415">
        <v>7862</v>
      </c>
      <c r="D91" s="415">
        <v>7073.474999999999</v>
      </c>
      <c r="E91" s="199">
        <f>D91-C91</f>
        <v>-788.5250000000005</v>
      </c>
      <c r="F91" s="201">
        <f>E91/C91</f>
        <v>-0.10029572627830076</v>
      </c>
      <c r="G91" s="26"/>
    </row>
    <row r="92" spans="1:7" ht="15">
      <c r="A92" s="216">
        <v>3</v>
      </c>
      <c r="B92" s="211" t="s">
        <v>130</v>
      </c>
      <c r="C92" s="415">
        <v>2361</v>
      </c>
      <c r="D92" s="415">
        <v>2192.53125</v>
      </c>
      <c r="E92" s="199">
        <f>D92-C92</f>
        <v>-168.46875</v>
      </c>
      <c r="F92" s="201">
        <f>E92/C92</f>
        <v>-0.07135482846251588</v>
      </c>
      <c r="G92" s="26"/>
    </row>
    <row r="93" spans="1:14" ht="15">
      <c r="A93" s="216">
        <v>4</v>
      </c>
      <c r="B93" s="211" t="s">
        <v>131</v>
      </c>
      <c r="C93" s="415">
        <v>8537</v>
      </c>
      <c r="D93" s="415">
        <v>7722.06875</v>
      </c>
      <c r="E93" s="199">
        <f>D93-C93</f>
        <v>-814.9312499999996</v>
      </c>
      <c r="F93" s="201">
        <f>E93/C93</f>
        <v>-0.09545873843270465</v>
      </c>
      <c r="G93" s="26"/>
      <c r="N93" s="374"/>
    </row>
    <row r="94" spans="1:17" s="11" customFormat="1" ht="18" customHeight="1" thickBot="1">
      <c r="A94" s="240"/>
      <c r="B94" s="236" t="s">
        <v>45</v>
      </c>
      <c r="C94" s="241">
        <v>31615</v>
      </c>
      <c r="D94" s="403">
        <v>27757.399999999998</v>
      </c>
      <c r="E94" s="403">
        <f>D94-C94</f>
        <v>-3857.600000000002</v>
      </c>
      <c r="F94" s="302">
        <f>E94/C94</f>
        <v>-0.12201802941641633</v>
      </c>
      <c r="G94" s="36"/>
      <c r="I94" s="11">
        <f>C94+C104</f>
        <v>55905</v>
      </c>
      <c r="J94" s="156">
        <f>C94+C104</f>
        <v>55905</v>
      </c>
      <c r="K94" s="544">
        <f>D94+D104</f>
        <v>48885.69375</v>
      </c>
      <c r="L94" s="374">
        <f>K94/J94</f>
        <v>0.874442245774081</v>
      </c>
      <c r="M94" s="348"/>
      <c r="N94" s="348"/>
      <c r="O94" s="348"/>
      <c r="P94" s="348"/>
      <c r="Q94" s="348"/>
    </row>
    <row r="95" spans="1:7" ht="12.75" customHeight="1">
      <c r="A95" s="22"/>
      <c r="B95" s="27"/>
      <c r="C95" s="34"/>
      <c r="D95" s="34"/>
      <c r="E95" s="34"/>
      <c r="F95" s="35"/>
      <c r="G95" s="26"/>
    </row>
    <row r="96" spans="1:17" s="114" customFormat="1" ht="18.75" customHeight="1">
      <c r="A96" s="620" t="s">
        <v>216</v>
      </c>
      <c r="B96" s="620"/>
      <c r="C96" s="620"/>
      <c r="D96" s="620"/>
      <c r="E96" s="620"/>
      <c r="F96" s="620"/>
      <c r="G96" s="620"/>
      <c r="H96" s="620"/>
      <c r="K96" s="366"/>
      <c r="L96" s="356"/>
      <c r="M96" s="357"/>
      <c r="N96" s="357"/>
      <c r="O96" s="357"/>
      <c r="P96" s="357"/>
      <c r="Q96" s="357"/>
    </row>
    <row r="97" spans="1:7" ht="16.5" customHeight="1" thickBot="1">
      <c r="A97" s="15"/>
      <c r="B97" s="15"/>
      <c r="C97" s="15"/>
      <c r="D97" s="15"/>
      <c r="E97" s="15"/>
      <c r="F97" s="15"/>
      <c r="G97" s="26"/>
    </row>
    <row r="98" spans="1:7" ht="66" customHeight="1">
      <c r="A98" s="208" t="s">
        <v>28</v>
      </c>
      <c r="B98" s="209" t="s">
        <v>69</v>
      </c>
      <c r="C98" s="209" t="s">
        <v>125</v>
      </c>
      <c r="D98" s="209" t="s">
        <v>137</v>
      </c>
      <c r="E98" s="231" t="s">
        <v>26</v>
      </c>
      <c r="F98" s="215" t="s">
        <v>27</v>
      </c>
      <c r="G98" s="26"/>
    </row>
    <row r="99" spans="1:17" s="33" customFormat="1" ht="15.75">
      <c r="A99" s="232">
        <v>1</v>
      </c>
      <c r="B99" s="233">
        <v>2</v>
      </c>
      <c r="C99" s="233">
        <v>3</v>
      </c>
      <c r="D99" s="233">
        <v>4</v>
      </c>
      <c r="E99" s="233" t="s">
        <v>73</v>
      </c>
      <c r="F99" s="234">
        <v>6</v>
      </c>
      <c r="G99" s="32"/>
      <c r="K99" s="364"/>
      <c r="L99" s="347"/>
      <c r="M99" s="347"/>
      <c r="N99" s="348"/>
      <c r="O99" s="347"/>
      <c r="P99" s="347"/>
      <c r="Q99" s="347"/>
    </row>
    <row r="100" spans="1:7" ht="15">
      <c r="A100" s="216">
        <v>1</v>
      </c>
      <c r="B100" s="211" t="s">
        <v>128</v>
      </c>
      <c r="C100" s="198">
        <v>10344</v>
      </c>
      <c r="D100" s="560">
        <v>8444.9375</v>
      </c>
      <c r="E100" s="199">
        <f>D100-C100</f>
        <v>-1899.0625</v>
      </c>
      <c r="F100" s="201">
        <f>E100/C100</f>
        <v>-0.18359072892498066</v>
      </c>
      <c r="G100" s="26"/>
    </row>
    <row r="101" spans="1:7" ht="15">
      <c r="A101" s="216">
        <v>2</v>
      </c>
      <c r="B101" s="211" t="s">
        <v>129</v>
      </c>
      <c r="C101" s="198">
        <v>6222</v>
      </c>
      <c r="D101" s="560">
        <v>5588.875</v>
      </c>
      <c r="E101" s="199">
        <f>D101-C101</f>
        <v>-633.125</v>
      </c>
      <c r="F101" s="201">
        <f>E101/C101</f>
        <v>-0.1017558662809386</v>
      </c>
      <c r="G101" s="26"/>
    </row>
    <row r="102" spans="1:14" ht="15">
      <c r="A102" s="216">
        <v>3</v>
      </c>
      <c r="B102" s="211" t="s">
        <v>130</v>
      </c>
      <c r="C102" s="198">
        <v>1389</v>
      </c>
      <c r="D102" s="560">
        <v>1318.825</v>
      </c>
      <c r="E102" s="199">
        <f>D102-C102</f>
        <v>-70.17499999999995</v>
      </c>
      <c r="F102" s="201">
        <f>E102/C102</f>
        <v>-0.0505219582433405</v>
      </c>
      <c r="G102" s="26"/>
      <c r="N102" s="374"/>
    </row>
    <row r="103" spans="1:7" ht="15">
      <c r="A103" s="216">
        <v>4</v>
      </c>
      <c r="B103" s="211" t="s">
        <v>131</v>
      </c>
      <c r="C103" s="198">
        <v>6335</v>
      </c>
      <c r="D103" s="560">
        <v>5775.65625</v>
      </c>
      <c r="E103" s="199">
        <f>D103-C103</f>
        <v>-559.34375</v>
      </c>
      <c r="F103" s="201">
        <f>E103/C103</f>
        <v>-0.08829419889502763</v>
      </c>
      <c r="G103" s="26"/>
    </row>
    <row r="104" spans="1:17" s="11" customFormat="1" ht="17.25" customHeight="1" thickBot="1">
      <c r="A104" s="240"/>
      <c r="B104" s="236" t="s">
        <v>45</v>
      </c>
      <c r="C104" s="241">
        <v>24290</v>
      </c>
      <c r="D104" s="403">
        <v>21128.29375</v>
      </c>
      <c r="E104" s="403">
        <f>D104-C104</f>
        <v>-3161.7062499999993</v>
      </c>
      <c r="F104" s="302">
        <f>E104/C104</f>
        <v>-0.13016493412927127</v>
      </c>
      <c r="G104" s="36"/>
      <c r="K104" s="365"/>
      <c r="L104" s="348"/>
      <c r="M104" s="348"/>
      <c r="N104" s="348"/>
      <c r="O104" s="348"/>
      <c r="P104" s="348"/>
      <c r="Q104" s="348"/>
    </row>
    <row r="105" spans="1:17" s="11" customFormat="1" ht="17.25" customHeight="1">
      <c r="A105" s="162"/>
      <c r="B105" s="159"/>
      <c r="C105" s="165"/>
      <c r="D105" s="166"/>
      <c r="E105" s="167"/>
      <c r="F105" s="168"/>
      <c r="G105" s="36"/>
      <c r="K105" s="365"/>
      <c r="L105" s="348"/>
      <c r="M105" s="348"/>
      <c r="N105" s="348"/>
      <c r="O105" s="348"/>
      <c r="P105" s="348"/>
      <c r="Q105" s="348"/>
    </row>
    <row r="106" spans="1:8" ht="15.75" thickBot="1">
      <c r="A106" s="124" t="s">
        <v>217</v>
      </c>
      <c r="B106" s="39"/>
      <c r="C106" s="39"/>
      <c r="D106" s="39"/>
      <c r="E106" s="39"/>
      <c r="F106" s="39"/>
      <c r="G106" s="39"/>
      <c r="H106" s="39"/>
    </row>
    <row r="107" spans="1:14" ht="13.5" thickBot="1">
      <c r="A107" s="40"/>
      <c r="B107" s="41"/>
      <c r="C107" s="41"/>
      <c r="D107" s="42" t="s">
        <v>218</v>
      </c>
      <c r="E107" s="42"/>
      <c r="F107" s="42"/>
      <c r="G107" s="41"/>
      <c r="H107" s="41"/>
      <c r="I107" s="642" t="s">
        <v>142</v>
      </c>
      <c r="J107" s="643"/>
      <c r="K107" s="644"/>
      <c r="L107" s="642" t="s">
        <v>141</v>
      </c>
      <c r="M107" s="643"/>
      <c r="N107" s="644"/>
    </row>
    <row r="108" spans="1:14" ht="51.75">
      <c r="A108" s="244" t="s">
        <v>1</v>
      </c>
      <c r="B108" s="245" t="s">
        <v>2</v>
      </c>
      <c r="C108" s="587" t="s">
        <v>275</v>
      </c>
      <c r="D108" s="586" t="s">
        <v>276</v>
      </c>
      <c r="E108" s="247" t="s">
        <v>81</v>
      </c>
      <c r="F108" s="43"/>
      <c r="I108" s="120" t="s">
        <v>139</v>
      </c>
      <c r="J108" s="20" t="s">
        <v>140</v>
      </c>
      <c r="K108" s="367" t="s">
        <v>3</v>
      </c>
      <c r="L108" s="355" t="s">
        <v>139</v>
      </c>
      <c r="M108" s="358" t="s">
        <v>140</v>
      </c>
      <c r="N108" s="354" t="s">
        <v>3</v>
      </c>
    </row>
    <row r="109" spans="1:17" s="17" customFormat="1" ht="13.5" customHeight="1">
      <c r="A109" s="248">
        <v>1</v>
      </c>
      <c r="B109" s="249">
        <v>2</v>
      </c>
      <c r="C109" s="250">
        <v>3</v>
      </c>
      <c r="D109" s="250">
        <v>4</v>
      </c>
      <c r="E109" s="251">
        <v>5</v>
      </c>
      <c r="F109" s="44"/>
      <c r="I109" s="410">
        <v>2645918.625</v>
      </c>
      <c r="J109" s="410">
        <v>2275234.3928571427</v>
      </c>
      <c r="K109" s="406">
        <f>I109+J109</f>
        <v>4921153.017857143</v>
      </c>
      <c r="L109" s="393">
        <v>2599499</v>
      </c>
      <c r="M109" s="389">
        <v>2235318</v>
      </c>
      <c r="N109" s="407">
        <f>SUM(L109:M109)</f>
        <v>4834817</v>
      </c>
      <c r="O109" s="347"/>
      <c r="P109" s="347"/>
      <c r="Q109" s="347"/>
    </row>
    <row r="110" spans="1:14" ht="15">
      <c r="A110" s="216">
        <v>1</v>
      </c>
      <c r="B110" s="211" t="s">
        <v>128</v>
      </c>
      <c r="C110" s="404">
        <v>3928288.8125</v>
      </c>
      <c r="D110" s="404">
        <v>3074282</v>
      </c>
      <c r="E110" s="201">
        <f>D110/C110</f>
        <v>0.7826008083258771</v>
      </c>
      <c r="H110" s="45"/>
      <c r="I110" s="410">
        <v>1654777.1785714286</v>
      </c>
      <c r="J110" s="410">
        <v>1417876.017857143</v>
      </c>
      <c r="K110" s="406">
        <f>I110+J110</f>
        <v>3072653.196428572</v>
      </c>
      <c r="L110" s="393">
        <v>1625746</v>
      </c>
      <c r="M110" s="389">
        <v>1393001</v>
      </c>
      <c r="N110" s="408">
        <f>SUM(L110:M110)</f>
        <v>3018747</v>
      </c>
    </row>
    <row r="111" spans="1:14" ht="15">
      <c r="A111" s="216">
        <v>2</v>
      </c>
      <c r="B111" s="211" t="s">
        <v>129</v>
      </c>
      <c r="C111" s="404">
        <v>2452731.9375</v>
      </c>
      <c r="D111" s="404">
        <v>2025976</v>
      </c>
      <c r="E111" s="201">
        <f>D111/C111</f>
        <v>0.826007917548878</v>
      </c>
      <c r="H111" s="45"/>
      <c r="I111" s="410">
        <v>556778.0357142858</v>
      </c>
      <c r="J111" s="410">
        <v>363280.33928571426</v>
      </c>
      <c r="K111" s="406">
        <f>I111+J111</f>
        <v>920058.375</v>
      </c>
      <c r="L111" s="393">
        <v>547010</v>
      </c>
      <c r="M111" s="389">
        <v>356907</v>
      </c>
      <c r="N111" s="408">
        <f>SUM(L111:M111)</f>
        <v>903917</v>
      </c>
    </row>
    <row r="112" spans="1:14" ht="15">
      <c r="A112" s="216">
        <v>3</v>
      </c>
      <c r="B112" s="211" t="s">
        <v>130</v>
      </c>
      <c r="C112" s="404">
        <v>734432.5625</v>
      </c>
      <c r="D112" s="404">
        <v>561817</v>
      </c>
      <c r="E112" s="201">
        <f>D112/C112</f>
        <v>0.7649674438284454</v>
      </c>
      <c r="H112" s="46"/>
      <c r="I112" s="410">
        <v>1885254.6428571427</v>
      </c>
      <c r="J112" s="410">
        <v>1465053.6964285714</v>
      </c>
      <c r="K112" s="406">
        <f>I112+J112</f>
        <v>3350308.339285714</v>
      </c>
      <c r="L112" s="393">
        <v>1852180</v>
      </c>
      <c r="M112" s="389">
        <v>1439351</v>
      </c>
      <c r="N112" s="408">
        <f>SUM(L112:M112)</f>
        <v>3291531</v>
      </c>
    </row>
    <row r="113" spans="1:14" ht="15.75" thickBot="1">
      <c r="A113" s="216">
        <v>4</v>
      </c>
      <c r="B113" s="211" t="s">
        <v>131</v>
      </c>
      <c r="C113" s="404">
        <v>2674368.9375</v>
      </c>
      <c r="D113" s="416">
        <v>2159636</v>
      </c>
      <c r="E113" s="201">
        <f>D113/C113</f>
        <v>0.8075310663826464</v>
      </c>
      <c r="H113" s="46"/>
      <c r="I113" s="411">
        <v>6742728.482142858</v>
      </c>
      <c r="J113" s="411">
        <v>5521444.446428571</v>
      </c>
      <c r="K113" s="406">
        <f>I113+J113</f>
        <v>12264172.92857143</v>
      </c>
      <c r="L113" s="394">
        <v>6624435</v>
      </c>
      <c r="M113" s="553">
        <v>5424577</v>
      </c>
      <c r="N113" s="409">
        <f>SUM(L113:M113)</f>
        <v>12049012</v>
      </c>
    </row>
    <row r="114" spans="1:17" s="11" customFormat="1" ht="15.75" thickBot="1">
      <c r="A114" s="240"/>
      <c r="B114" s="236" t="s">
        <v>45</v>
      </c>
      <c r="C114" s="417">
        <f>SUM(C110:C113)</f>
        <v>9789822.25</v>
      </c>
      <c r="D114" s="417">
        <f>SUM(D110:D113)</f>
        <v>7821711</v>
      </c>
      <c r="E114" s="418">
        <f>D114/C114</f>
        <v>0.7989635358292639</v>
      </c>
      <c r="H114" s="47"/>
      <c r="K114" s="365"/>
      <c r="L114" s="348"/>
      <c r="M114" s="348"/>
      <c r="N114" s="348"/>
      <c r="O114" s="348"/>
      <c r="P114" s="348"/>
      <c r="Q114" s="348"/>
    </row>
    <row r="115" spans="1:17" s="11" customFormat="1" ht="13.5" customHeight="1">
      <c r="A115" s="162"/>
      <c r="B115" s="159"/>
      <c r="C115" s="163"/>
      <c r="D115" s="163"/>
      <c r="E115" s="164"/>
      <c r="H115" s="47"/>
      <c r="K115" s="365"/>
      <c r="L115" s="348"/>
      <c r="M115" s="348"/>
      <c r="N115" s="348"/>
      <c r="O115" s="348"/>
      <c r="P115" s="348"/>
      <c r="Q115" s="348"/>
    </row>
    <row r="116" spans="1:17" s="11" customFormat="1" ht="13.5" customHeight="1">
      <c r="A116" s="162"/>
      <c r="B116" s="159"/>
      <c r="C116" s="163"/>
      <c r="D116" s="163"/>
      <c r="E116" s="164"/>
      <c r="H116" s="47"/>
      <c r="K116" s="365"/>
      <c r="L116" s="348"/>
      <c r="M116" s="348"/>
      <c r="N116" s="348"/>
      <c r="O116" s="348"/>
      <c r="P116" s="348"/>
      <c r="Q116" s="348"/>
    </row>
    <row r="117" spans="1:17" s="11" customFormat="1" ht="13.5" customHeight="1" thickBot="1">
      <c r="A117" s="48"/>
      <c r="B117" s="49"/>
      <c r="C117" s="50"/>
      <c r="D117" s="50"/>
      <c r="E117" s="51"/>
      <c r="H117" s="47"/>
      <c r="K117" s="365"/>
      <c r="L117" s="348"/>
      <c r="M117" s="348"/>
      <c r="N117" s="348"/>
      <c r="O117" s="348"/>
      <c r="P117" s="348"/>
      <c r="Q117" s="348"/>
    </row>
    <row r="118" spans="1:5" ht="15.75" customHeight="1" thickBot="1">
      <c r="A118" s="651" t="s">
        <v>123</v>
      </c>
      <c r="B118" s="652"/>
      <c r="C118" s="652"/>
      <c r="D118" s="652"/>
      <c r="E118" s="653"/>
    </row>
    <row r="119" ht="12.75">
      <c r="A119" s="11"/>
    </row>
    <row r="120" spans="1:4" ht="15">
      <c r="A120" s="19" t="s">
        <v>75</v>
      </c>
      <c r="B120" s="55"/>
      <c r="C120" s="55"/>
      <c r="D120" s="55"/>
    </row>
    <row r="121" ht="13.5" thickBot="1">
      <c r="A121" s="11"/>
    </row>
    <row r="122" spans="1:6" ht="33.75" customHeight="1">
      <c r="A122" s="208" t="s">
        <v>28</v>
      </c>
      <c r="B122" s="209" t="s">
        <v>124</v>
      </c>
      <c r="C122" s="252" t="s">
        <v>41</v>
      </c>
      <c r="D122" s="252" t="s">
        <v>42</v>
      </c>
      <c r="E122" s="252" t="s">
        <v>26</v>
      </c>
      <c r="F122" s="253" t="s">
        <v>27</v>
      </c>
    </row>
    <row r="123" spans="1:17" s="17" customFormat="1" ht="15.75">
      <c r="A123" s="232">
        <v>1</v>
      </c>
      <c r="B123" s="233">
        <v>2</v>
      </c>
      <c r="C123" s="254">
        <v>3</v>
      </c>
      <c r="D123" s="254">
        <v>4</v>
      </c>
      <c r="E123" s="254" t="s">
        <v>46</v>
      </c>
      <c r="F123" s="255">
        <v>6</v>
      </c>
      <c r="K123" s="363"/>
      <c r="L123" s="347"/>
      <c r="M123" s="347"/>
      <c r="N123" s="348"/>
      <c r="O123" s="347"/>
      <c r="P123" s="347"/>
      <c r="Q123" s="347"/>
    </row>
    <row r="124" spans="1:6" ht="30.75">
      <c r="A124" s="210">
        <v>1</v>
      </c>
      <c r="B124" s="197" t="s">
        <v>219</v>
      </c>
      <c r="C124" s="562">
        <v>0</v>
      </c>
      <c r="D124" s="256">
        <f>D140</f>
        <v>0</v>
      </c>
      <c r="E124" s="256">
        <f>D124-C124</f>
        <v>0</v>
      </c>
      <c r="F124" s="257">
        <v>0</v>
      </c>
    </row>
    <row r="125" spans="1:8" ht="30.75">
      <c r="A125" s="210">
        <v>2</v>
      </c>
      <c r="B125" s="197" t="s">
        <v>220</v>
      </c>
      <c r="C125" s="548">
        <v>1502.49</v>
      </c>
      <c r="D125" s="258">
        <v>1502.49</v>
      </c>
      <c r="E125" s="258">
        <f>D125-C125</f>
        <v>0</v>
      </c>
      <c r="F125" s="259">
        <f>E125/C125</f>
        <v>0</v>
      </c>
      <c r="H125" s="10" t="s">
        <v>80</v>
      </c>
    </row>
    <row r="126" spans="1:6" ht="41.25" customHeight="1" thickBot="1">
      <c r="A126" s="212">
        <v>3</v>
      </c>
      <c r="B126" s="203" t="s">
        <v>221</v>
      </c>
      <c r="C126" s="548">
        <v>1207.96</v>
      </c>
      <c r="D126" s="260">
        <v>1207.96</v>
      </c>
      <c r="E126" s="261">
        <f>D126-C126</f>
        <v>0</v>
      </c>
      <c r="F126" s="206">
        <f>E126/C126</f>
        <v>0</v>
      </c>
    </row>
    <row r="127" ht="12.75">
      <c r="A127" s="42"/>
    </row>
    <row r="128" spans="1:6" ht="12.75">
      <c r="A128" s="33"/>
      <c r="F128" s="57"/>
    </row>
    <row r="129" spans="1:6" ht="15">
      <c r="A129" s="262" t="s">
        <v>76</v>
      </c>
      <c r="B129" s="123"/>
      <c r="C129" s="123"/>
      <c r="D129" s="123"/>
      <c r="E129" s="123"/>
      <c r="F129" s="58"/>
    </row>
    <row r="130" spans="1:6" ht="12.75">
      <c r="A130" s="58"/>
      <c r="B130" s="58"/>
      <c r="C130" s="58"/>
      <c r="D130" s="58"/>
      <c r="E130" s="59"/>
      <c r="F130" s="58"/>
    </row>
    <row r="131" spans="1:7" ht="15">
      <c r="A131" s="263" t="s">
        <v>268</v>
      </c>
      <c r="B131" s="39"/>
      <c r="C131" s="60"/>
      <c r="D131" s="39"/>
      <c r="E131" s="39"/>
      <c r="F131" s="39"/>
      <c r="G131" s="41"/>
    </row>
    <row r="132" spans="1:7" ht="11.25" customHeight="1" thickBot="1">
      <c r="A132" s="11"/>
      <c r="B132" s="41"/>
      <c r="C132" s="61"/>
      <c r="D132" s="41"/>
      <c r="E132" s="41"/>
      <c r="F132" s="41"/>
      <c r="G132" s="41"/>
    </row>
    <row r="133" spans="1:14" ht="13.5" thickBot="1">
      <c r="A133" s="41"/>
      <c r="B133" s="41"/>
      <c r="C133" s="41"/>
      <c r="D133" s="41"/>
      <c r="E133" s="62" t="s">
        <v>118</v>
      </c>
      <c r="I133" s="642" t="s">
        <v>29</v>
      </c>
      <c r="J133" s="643"/>
      <c r="K133" s="644"/>
      <c r="L133" s="642" t="s">
        <v>143</v>
      </c>
      <c r="M133" s="643"/>
      <c r="N133" s="644"/>
    </row>
    <row r="134" spans="1:14" ht="46.5">
      <c r="A134" s="264" t="s">
        <v>22</v>
      </c>
      <c r="B134" s="265" t="s">
        <v>23</v>
      </c>
      <c r="C134" s="245" t="s">
        <v>222</v>
      </c>
      <c r="D134" s="245" t="s">
        <v>223</v>
      </c>
      <c r="E134" s="247" t="s">
        <v>224</v>
      </c>
      <c r="F134" s="63"/>
      <c r="G134" s="64"/>
      <c r="I134" s="355" t="s">
        <v>139</v>
      </c>
      <c r="J134" s="358" t="s">
        <v>140</v>
      </c>
      <c r="K134" s="354" t="s">
        <v>3</v>
      </c>
      <c r="L134" s="355" t="s">
        <v>139</v>
      </c>
      <c r="M134" s="358" t="s">
        <v>140</v>
      </c>
      <c r="N134" s="354" t="s">
        <v>3</v>
      </c>
    </row>
    <row r="135" spans="1:14" s="33" customFormat="1" ht="15.75" customHeight="1">
      <c r="A135" s="266">
        <v>1</v>
      </c>
      <c r="B135" s="267">
        <v>2</v>
      </c>
      <c r="C135" s="268">
        <v>3</v>
      </c>
      <c r="D135" s="269">
        <v>4</v>
      </c>
      <c r="E135" s="270">
        <v>5</v>
      </c>
      <c r="F135" s="65"/>
      <c r="G135" s="66"/>
      <c r="I135" s="424">
        <v>272.86</v>
      </c>
      <c r="J135" s="121">
        <v>340.52</v>
      </c>
      <c r="K135" s="423">
        <f>SUM(I135:J135)</f>
        <v>613.38</v>
      </c>
      <c r="L135" s="424">
        <v>0</v>
      </c>
      <c r="M135" s="121">
        <v>0</v>
      </c>
      <c r="N135" s="421">
        <f>SUM(L135:M135)</f>
        <v>0</v>
      </c>
    </row>
    <row r="136" spans="1:14" ht="15">
      <c r="A136" s="216">
        <v>1</v>
      </c>
      <c r="B136" s="211" t="s">
        <v>128</v>
      </c>
      <c r="C136" s="420">
        <v>613.38</v>
      </c>
      <c r="D136" s="419">
        <v>0</v>
      </c>
      <c r="E136" s="271">
        <f>D136/C136</f>
        <v>0</v>
      </c>
      <c r="F136" s="23"/>
      <c r="G136" s="67"/>
      <c r="H136" s="23"/>
      <c r="I136" s="424">
        <v>163.4</v>
      </c>
      <c r="J136" s="121">
        <v>217.99</v>
      </c>
      <c r="K136" s="423">
        <f>SUM(I136:J136)</f>
        <v>381.39</v>
      </c>
      <c r="L136" s="424">
        <v>0</v>
      </c>
      <c r="M136" s="121">
        <v>0</v>
      </c>
      <c r="N136" s="421">
        <f>SUM(L136:M136)</f>
        <v>0</v>
      </c>
    </row>
    <row r="137" spans="1:14" ht="15">
      <c r="A137" s="216">
        <v>2</v>
      </c>
      <c r="B137" s="211" t="s">
        <v>129</v>
      </c>
      <c r="C137" s="420">
        <v>381.39</v>
      </c>
      <c r="D137" s="419">
        <v>0</v>
      </c>
      <c r="E137" s="271">
        <f>D137/C137</f>
        <v>0</v>
      </c>
      <c r="F137" s="23"/>
      <c r="G137" s="67"/>
      <c r="H137" s="23"/>
      <c r="I137" s="424">
        <v>54.88</v>
      </c>
      <c r="J137" s="121">
        <v>53.91</v>
      </c>
      <c r="K137" s="423">
        <f>SUM(I137:J137)</f>
        <v>108.78999999999999</v>
      </c>
      <c r="L137" s="424">
        <v>0</v>
      </c>
      <c r="M137" s="121">
        <v>0</v>
      </c>
      <c r="N137" s="421">
        <f>SUM(L137:M137)</f>
        <v>0</v>
      </c>
    </row>
    <row r="138" spans="1:14" ht="15">
      <c r="A138" s="216">
        <v>3</v>
      </c>
      <c r="B138" s="211" t="s">
        <v>130</v>
      </c>
      <c r="C138" s="420">
        <v>108.78999999999999</v>
      </c>
      <c r="D138" s="419">
        <v>0</v>
      </c>
      <c r="E138" s="271">
        <f>D138/C138</f>
        <v>0</v>
      </c>
      <c r="F138" s="23"/>
      <c r="G138" s="67"/>
      <c r="H138" s="23"/>
      <c r="I138" s="424">
        <v>183.13</v>
      </c>
      <c r="J138" s="387">
        <v>215.8</v>
      </c>
      <c r="K138" s="423">
        <f>SUM(I138:J138)</f>
        <v>398.93</v>
      </c>
      <c r="L138" s="424">
        <v>0</v>
      </c>
      <c r="M138" s="121">
        <v>0</v>
      </c>
      <c r="N138" s="421">
        <f>SUM(L138:M138)</f>
        <v>0</v>
      </c>
    </row>
    <row r="139" spans="1:14" ht="15.75" thickBot="1">
      <c r="A139" s="216">
        <v>4</v>
      </c>
      <c r="B139" s="211" t="s">
        <v>131</v>
      </c>
      <c r="C139" s="420">
        <v>398.93</v>
      </c>
      <c r="D139" s="419">
        <v>0</v>
      </c>
      <c r="E139" s="271">
        <f>D139/C139</f>
        <v>0</v>
      </c>
      <c r="F139" s="23"/>
      <c r="G139" s="67"/>
      <c r="H139" s="23"/>
      <c r="I139" s="425">
        <v>674.27</v>
      </c>
      <c r="J139" s="426">
        <v>828.22</v>
      </c>
      <c r="K139" s="427">
        <f>SUM(I139:J139)</f>
        <v>1502.49</v>
      </c>
      <c r="L139" s="349">
        <f>SUM(L135:L138)</f>
        <v>0</v>
      </c>
      <c r="M139" s="350">
        <f>SUM(M135:M138)</f>
        <v>0</v>
      </c>
      <c r="N139" s="428">
        <f>SUM(L139:M139)</f>
        <v>0</v>
      </c>
    </row>
    <row r="140" spans="1:17" s="11" customFormat="1" ht="15.75" thickBot="1">
      <c r="A140" s="240"/>
      <c r="B140" s="236" t="s">
        <v>45</v>
      </c>
      <c r="C140" s="327">
        <v>1502.49</v>
      </c>
      <c r="D140" s="272">
        <f>SUM(D136:D139)</f>
        <v>0</v>
      </c>
      <c r="E140" s="273">
        <f>D140/C140</f>
        <v>0</v>
      </c>
      <c r="F140" s="68"/>
      <c r="G140" s="69"/>
      <c r="H140" s="68"/>
      <c r="K140" s="365"/>
      <c r="L140" s="348"/>
      <c r="M140" s="348"/>
      <c r="N140" s="348"/>
      <c r="O140" s="348"/>
      <c r="P140" s="348"/>
      <c r="Q140" s="348"/>
    </row>
    <row r="141" spans="1:17" s="11" customFormat="1" ht="13.5">
      <c r="A141" s="162"/>
      <c r="B141" s="159"/>
      <c r="C141" s="172"/>
      <c r="D141" s="172"/>
      <c r="E141" s="176"/>
      <c r="F141" s="68"/>
      <c r="G141" s="69"/>
      <c r="H141" s="68"/>
      <c r="K141" s="365"/>
      <c r="L141" s="348"/>
      <c r="M141" s="348"/>
      <c r="N141" s="348"/>
      <c r="O141" s="348"/>
      <c r="P141" s="348"/>
      <c r="Q141" s="348"/>
    </row>
    <row r="142" spans="1:8" ht="13.5">
      <c r="A142" s="70"/>
      <c r="B142" s="49"/>
      <c r="C142" s="67"/>
      <c r="D142" s="23"/>
      <c r="E142" s="71"/>
      <c r="F142" s="23"/>
      <c r="G142" s="67"/>
      <c r="H142" s="23"/>
    </row>
    <row r="143" spans="1:8" ht="15.75" thickBot="1">
      <c r="A143" s="19" t="s">
        <v>225</v>
      </c>
      <c r="B143" s="38"/>
      <c r="C143" s="97"/>
      <c r="D143" s="38"/>
      <c r="E143" s="38"/>
      <c r="F143" s="38"/>
      <c r="G143" s="40"/>
      <c r="H143" s="11"/>
    </row>
    <row r="144" spans="1:11" ht="13.5" thickBot="1">
      <c r="A144" s="41"/>
      <c r="B144" s="41"/>
      <c r="C144" s="41"/>
      <c r="D144" s="41"/>
      <c r="E144" s="62" t="s">
        <v>118</v>
      </c>
      <c r="I144" s="642" t="s">
        <v>144</v>
      </c>
      <c r="J144" s="643"/>
      <c r="K144" s="644"/>
    </row>
    <row r="145" spans="1:11" ht="63" customHeight="1">
      <c r="A145" s="264" t="s">
        <v>22</v>
      </c>
      <c r="B145" s="265" t="s">
        <v>23</v>
      </c>
      <c r="C145" s="245" t="str">
        <f>C134</f>
        <v>Allocation for 2019-20           </v>
      </c>
      <c r="D145" s="245" t="s">
        <v>226</v>
      </c>
      <c r="E145" s="245" t="s">
        <v>227</v>
      </c>
      <c r="F145" s="63"/>
      <c r="G145" s="64"/>
      <c r="I145" s="355" t="s">
        <v>139</v>
      </c>
      <c r="J145" s="358" t="s">
        <v>140</v>
      </c>
      <c r="K145" s="354" t="s">
        <v>3</v>
      </c>
    </row>
    <row r="146" spans="1:17" s="33" customFormat="1" ht="15.75" customHeight="1">
      <c r="A146" s="266">
        <v>1</v>
      </c>
      <c r="B146" s="267">
        <v>2</v>
      </c>
      <c r="C146" s="268">
        <v>3</v>
      </c>
      <c r="D146" s="269">
        <v>4</v>
      </c>
      <c r="E146" s="270">
        <v>5</v>
      </c>
      <c r="F146" s="65"/>
      <c r="G146" s="66"/>
      <c r="I146" s="429">
        <v>290.38</v>
      </c>
      <c r="J146" s="386">
        <v>368.32</v>
      </c>
      <c r="K146" s="422">
        <f>SUM(I146:J146)</f>
        <v>658.7</v>
      </c>
      <c r="L146" s="347"/>
      <c r="M146" s="347"/>
      <c r="N146" s="348"/>
      <c r="O146" s="347"/>
      <c r="P146" s="347"/>
      <c r="Q146" s="347"/>
    </row>
    <row r="147" spans="1:11" ht="15">
      <c r="A147" s="216">
        <v>1</v>
      </c>
      <c r="B147" s="211" t="s">
        <v>128</v>
      </c>
      <c r="C147" s="258">
        <f>C136</f>
        <v>613.38</v>
      </c>
      <c r="D147" s="258">
        <v>0</v>
      </c>
      <c r="E147" s="271">
        <f>D147/C147</f>
        <v>0</v>
      </c>
      <c r="I147" s="429">
        <v>168.87</v>
      </c>
      <c r="J147" s="386">
        <v>238.02</v>
      </c>
      <c r="K147" s="422">
        <f>SUM(I147:J147)</f>
        <v>406.89</v>
      </c>
    </row>
    <row r="148" spans="1:11" ht="15">
      <c r="A148" s="216">
        <v>2</v>
      </c>
      <c r="B148" s="211" t="s">
        <v>129</v>
      </c>
      <c r="C148" s="258">
        <f>C137</f>
        <v>381.39</v>
      </c>
      <c r="D148" s="258">
        <v>0</v>
      </c>
      <c r="E148" s="271">
        <f>D148/C148</f>
        <v>0</v>
      </c>
      <c r="I148" s="429">
        <v>56.74</v>
      </c>
      <c r="J148" s="386">
        <v>59.33</v>
      </c>
      <c r="K148" s="422">
        <f>SUM(I148:J148)</f>
        <v>116.07</v>
      </c>
    </row>
    <row r="149" spans="1:11" ht="15">
      <c r="A149" s="216">
        <v>3</v>
      </c>
      <c r="B149" s="211" t="s">
        <v>130</v>
      </c>
      <c r="C149" s="258">
        <f>C138</f>
        <v>108.78999999999999</v>
      </c>
      <c r="D149" s="258">
        <v>0</v>
      </c>
      <c r="E149" s="271">
        <f>D149/C149</f>
        <v>0</v>
      </c>
      <c r="I149" s="429">
        <v>186.24</v>
      </c>
      <c r="J149" s="386">
        <v>230.64</v>
      </c>
      <c r="K149" s="422">
        <f>SUM(I149:J149)</f>
        <v>416.88</v>
      </c>
    </row>
    <row r="150" spans="1:11" ht="15.75" thickBot="1">
      <c r="A150" s="216">
        <v>4</v>
      </c>
      <c r="B150" s="211" t="s">
        <v>131</v>
      </c>
      <c r="C150" s="258">
        <f>C139</f>
        <v>398.93</v>
      </c>
      <c r="D150" s="258">
        <v>0</v>
      </c>
      <c r="E150" s="271">
        <f>D150/C150</f>
        <v>0</v>
      </c>
      <c r="I150" s="430">
        <f>SUM(I146:I149)</f>
        <v>702.23</v>
      </c>
      <c r="J150" s="431">
        <f>SUM(J146:J149)</f>
        <v>896.3100000000001</v>
      </c>
      <c r="K150" s="432">
        <f>SUM(I150:J150)</f>
        <v>1598.54</v>
      </c>
    </row>
    <row r="151" spans="1:5" ht="15.75" thickBot="1">
      <c r="A151" s="274"/>
      <c r="B151" s="236" t="s">
        <v>45</v>
      </c>
      <c r="C151" s="272">
        <f>SUM(C147:C150)</f>
        <v>1502.49</v>
      </c>
      <c r="D151" s="272">
        <v>0</v>
      </c>
      <c r="E151" s="273">
        <f>D151/C151</f>
        <v>0</v>
      </c>
    </row>
    <row r="152" spans="1:5" ht="13.5">
      <c r="A152" s="70"/>
      <c r="B152" s="49"/>
      <c r="C152" s="69"/>
      <c r="D152" s="69"/>
      <c r="E152" s="72"/>
    </row>
    <row r="153" spans="1:3" ht="15">
      <c r="A153" s="19" t="s">
        <v>80</v>
      </c>
      <c r="B153" s="11"/>
      <c r="C153" s="11"/>
    </row>
    <row r="154" spans="1:6" ht="18" customHeight="1" thickBot="1">
      <c r="A154" s="11"/>
      <c r="F154" s="73" t="s">
        <v>43</v>
      </c>
    </row>
    <row r="155" spans="1:6" ht="39" customHeight="1">
      <c r="A155" s="244" t="s">
        <v>29</v>
      </c>
      <c r="B155" s="245" t="s">
        <v>228</v>
      </c>
      <c r="C155" s="245" t="s">
        <v>229</v>
      </c>
      <c r="D155" s="245" t="s">
        <v>95</v>
      </c>
      <c r="E155" s="245" t="s">
        <v>181</v>
      </c>
      <c r="F155" s="247"/>
    </row>
    <row r="156" spans="1:17" s="383" customFormat="1" ht="15.75" customHeight="1" thickBot="1">
      <c r="A156" s="572">
        <f>C151</f>
        <v>1502.49</v>
      </c>
      <c r="B156" s="573">
        <f>D167</f>
        <v>0</v>
      </c>
      <c r="C156" s="574">
        <v>1207.96</v>
      </c>
      <c r="D156" s="574">
        <f>B156+C156</f>
        <v>1207.96</v>
      </c>
      <c r="E156" s="575">
        <f>D156/A156</f>
        <v>0.8039720730254445</v>
      </c>
      <c r="F156" s="576"/>
      <c r="K156" s="384"/>
      <c r="L156" s="385"/>
      <c r="M156" s="385"/>
      <c r="N156" s="385"/>
      <c r="O156" s="385"/>
      <c r="P156" s="385"/>
      <c r="Q156" s="385"/>
    </row>
    <row r="157" spans="1:7" ht="27" customHeight="1">
      <c r="A157" s="74" t="s">
        <v>230</v>
      </c>
      <c r="B157" s="75"/>
      <c r="C157" s="76"/>
      <c r="D157" s="76"/>
      <c r="E157" s="77"/>
      <c r="F157" s="78"/>
      <c r="G157" s="79"/>
    </row>
    <row r="158" ht="15.75" customHeight="1"/>
    <row r="159" spans="1:6" ht="15.75" thickBot="1">
      <c r="A159" s="19" t="s">
        <v>231</v>
      </c>
      <c r="B159" s="55"/>
      <c r="C159" s="55"/>
      <c r="D159" s="55"/>
      <c r="E159" s="55"/>
      <c r="F159" s="55"/>
    </row>
    <row r="160" spans="7:11" ht="12.75" customHeight="1" thickBot="1">
      <c r="G160" s="73" t="s">
        <v>43</v>
      </c>
      <c r="I160" s="657" t="s">
        <v>32</v>
      </c>
      <c r="J160" s="658"/>
      <c r="K160" s="659"/>
    </row>
    <row r="161" spans="1:11" ht="48" customHeight="1">
      <c r="A161" s="208" t="s">
        <v>28</v>
      </c>
      <c r="B161" s="279" t="s">
        <v>2</v>
      </c>
      <c r="C161" s="279" t="s">
        <v>108</v>
      </c>
      <c r="D161" s="279" t="s">
        <v>269</v>
      </c>
      <c r="E161" s="279" t="s">
        <v>79</v>
      </c>
      <c r="F161" s="279" t="s">
        <v>95</v>
      </c>
      <c r="G161" s="280" t="s">
        <v>181</v>
      </c>
      <c r="I161" s="355" t="s">
        <v>139</v>
      </c>
      <c r="J161" s="358" t="s">
        <v>140</v>
      </c>
      <c r="K161" s="354" t="s">
        <v>3</v>
      </c>
    </row>
    <row r="162" spans="1:17" s="17" customFormat="1" ht="15.75">
      <c r="A162" s="232">
        <v>1</v>
      </c>
      <c r="B162" s="281">
        <v>2</v>
      </c>
      <c r="C162" s="281">
        <v>3</v>
      </c>
      <c r="D162" s="282">
        <v>4</v>
      </c>
      <c r="E162" s="282">
        <v>5</v>
      </c>
      <c r="F162" s="281">
        <v>6</v>
      </c>
      <c r="G162" s="283">
        <v>7</v>
      </c>
      <c r="I162" s="433">
        <v>219.38</v>
      </c>
      <c r="J162" s="434">
        <v>275.5</v>
      </c>
      <c r="K162" s="423">
        <f>SUM(I162:J162)</f>
        <v>494.88</v>
      </c>
      <c r="L162" s="347"/>
      <c r="M162" s="347"/>
      <c r="N162" s="348"/>
      <c r="O162" s="347"/>
      <c r="P162" s="347"/>
      <c r="Q162" s="347"/>
    </row>
    <row r="163" spans="1:11" ht="15" customHeight="1">
      <c r="A163" s="216">
        <v>1</v>
      </c>
      <c r="B163" s="211" t="s">
        <v>128</v>
      </c>
      <c r="C163" s="258">
        <f>C147</f>
        <v>613.38</v>
      </c>
      <c r="D163" s="258">
        <f>D136</f>
        <v>0</v>
      </c>
      <c r="E163" s="438">
        <v>494.88</v>
      </c>
      <c r="F163" s="419">
        <f>D163+E163</f>
        <v>494.88</v>
      </c>
      <c r="G163" s="238">
        <f>F163/C163</f>
        <v>0.806808177638658</v>
      </c>
      <c r="I163" s="433">
        <v>129.95</v>
      </c>
      <c r="J163" s="435">
        <v>176.99</v>
      </c>
      <c r="K163" s="423">
        <f>SUM(I163:J163)</f>
        <v>306.94</v>
      </c>
    </row>
    <row r="164" spans="1:11" ht="15" customHeight="1">
      <c r="A164" s="216">
        <v>2</v>
      </c>
      <c r="B164" s="211" t="s">
        <v>129</v>
      </c>
      <c r="C164" s="258">
        <f>C148</f>
        <v>381.39</v>
      </c>
      <c r="D164" s="258">
        <f>D137</f>
        <v>0</v>
      </c>
      <c r="E164" s="438">
        <v>306.94</v>
      </c>
      <c r="F164" s="419">
        <f>D164+E164</f>
        <v>306.94</v>
      </c>
      <c r="G164" s="238">
        <f>F164/C164</f>
        <v>0.8047929940480872</v>
      </c>
      <c r="I164" s="433">
        <v>43.65</v>
      </c>
      <c r="J164" s="435">
        <v>43.91</v>
      </c>
      <c r="K164" s="423">
        <f>SUM(I164:J164)</f>
        <v>87.56</v>
      </c>
    </row>
    <row r="165" spans="1:11" ht="15" customHeight="1">
      <c r="A165" s="216">
        <v>3</v>
      </c>
      <c r="B165" s="211" t="s">
        <v>130</v>
      </c>
      <c r="C165" s="258">
        <f>C149</f>
        <v>108.78999999999999</v>
      </c>
      <c r="D165" s="258">
        <f>D138</f>
        <v>0</v>
      </c>
      <c r="E165" s="438">
        <v>87.56</v>
      </c>
      <c r="F165" s="419">
        <f>D165+E165</f>
        <v>87.56</v>
      </c>
      <c r="G165" s="238">
        <f>F165/C165</f>
        <v>0.8048533872598586</v>
      </c>
      <c r="I165" s="433">
        <v>144.78</v>
      </c>
      <c r="J165" s="435">
        <v>173.8</v>
      </c>
      <c r="K165" s="423">
        <f>SUM(I165:J165)</f>
        <v>318.58000000000004</v>
      </c>
    </row>
    <row r="166" spans="1:11" ht="15" customHeight="1" thickBot="1">
      <c r="A166" s="216">
        <v>4</v>
      </c>
      <c r="B166" s="211" t="s">
        <v>131</v>
      </c>
      <c r="C166" s="258">
        <f>C150</f>
        <v>398.93</v>
      </c>
      <c r="D166" s="258">
        <f>D139</f>
        <v>0</v>
      </c>
      <c r="E166" s="439">
        <v>318.58000000000004</v>
      </c>
      <c r="F166" s="419">
        <f>D166+E166</f>
        <v>318.58000000000004</v>
      </c>
      <c r="G166" s="238">
        <f>F166/C166</f>
        <v>0.7985862181335073</v>
      </c>
      <c r="I166" s="437">
        <v>537.76</v>
      </c>
      <c r="J166" s="436">
        <v>670.2</v>
      </c>
      <c r="K166" s="427">
        <f>SUM(I166:J166)</f>
        <v>1207.96</v>
      </c>
    </row>
    <row r="167" spans="1:17" s="11" customFormat="1" ht="15" customHeight="1" thickBot="1">
      <c r="A167" s="240"/>
      <c r="B167" s="236" t="s">
        <v>45</v>
      </c>
      <c r="C167" s="272">
        <f>SUM(C163:C166)</f>
        <v>1502.49</v>
      </c>
      <c r="D167" s="272">
        <f>D140</f>
        <v>0</v>
      </c>
      <c r="E167" s="327">
        <v>1207.96</v>
      </c>
      <c r="F167" s="272">
        <f>D167+E167</f>
        <v>1207.96</v>
      </c>
      <c r="G167" s="242">
        <f>F167/C167</f>
        <v>0.8039720730254445</v>
      </c>
      <c r="I167" s="10"/>
      <c r="J167" s="10"/>
      <c r="K167" s="362"/>
      <c r="L167" s="348"/>
      <c r="M167" s="348"/>
      <c r="N167" s="348"/>
      <c r="O167" s="348"/>
      <c r="P167" s="348"/>
      <c r="Q167" s="348"/>
    </row>
    <row r="168" ht="15.75" customHeight="1">
      <c r="A168" s="81"/>
    </row>
    <row r="169" spans="1:8" ht="15">
      <c r="A169" s="19" t="s">
        <v>182</v>
      </c>
      <c r="B169" s="55"/>
      <c r="C169" s="55"/>
      <c r="D169" s="55"/>
      <c r="H169" s="26"/>
    </row>
    <row r="170" ht="18" customHeight="1" thickBot="1">
      <c r="A170" s="11"/>
    </row>
    <row r="171" spans="1:5" ht="35.25" customHeight="1">
      <c r="A171" s="208" t="s">
        <v>29</v>
      </c>
      <c r="B171" s="209" t="s">
        <v>183</v>
      </c>
      <c r="C171" s="209" t="s">
        <v>184</v>
      </c>
      <c r="D171" s="209" t="s">
        <v>32</v>
      </c>
      <c r="E171" s="215" t="s">
        <v>31</v>
      </c>
    </row>
    <row r="172" spans="1:5" ht="22.5" customHeight="1" thickBot="1">
      <c r="A172" s="440">
        <f>C167</f>
        <v>1502.49</v>
      </c>
      <c r="B172" s="441">
        <f>F167</f>
        <v>1207.96</v>
      </c>
      <c r="C172" s="538">
        <f>B172/A172</f>
        <v>0.8039720730254445</v>
      </c>
      <c r="D172" s="441">
        <f>D182</f>
        <v>1207.96</v>
      </c>
      <c r="E172" s="206">
        <f>D172/A172</f>
        <v>0.8039720730254445</v>
      </c>
    </row>
    <row r="173" spans="1:13" ht="18.75" customHeight="1">
      <c r="A173" s="11"/>
      <c r="J173" s="23"/>
      <c r="K173" s="449"/>
      <c r="L173" s="450"/>
      <c r="M173" s="450"/>
    </row>
    <row r="174" spans="1:13" ht="15.75" customHeight="1">
      <c r="A174" s="284" t="s">
        <v>232</v>
      </c>
      <c r="B174" s="115"/>
      <c r="C174" s="115"/>
      <c r="D174" s="115"/>
      <c r="E174" s="115"/>
      <c r="F174" s="115"/>
      <c r="G174" s="114"/>
      <c r="J174" s="23"/>
      <c r="K174" s="30"/>
      <c r="L174" s="450"/>
      <c r="M174" s="450"/>
    </row>
    <row r="175" spans="1:13" ht="15" customHeight="1" thickBot="1">
      <c r="A175" s="11"/>
      <c r="J175" s="23"/>
      <c r="K175" s="23"/>
      <c r="L175" s="450"/>
      <c r="M175" s="450"/>
    </row>
    <row r="176" spans="1:13" ht="28.5" customHeight="1">
      <c r="A176" s="244" t="s">
        <v>28</v>
      </c>
      <c r="B176" s="245" t="s">
        <v>2</v>
      </c>
      <c r="C176" s="245" t="s">
        <v>108</v>
      </c>
      <c r="D176" s="245" t="s">
        <v>32</v>
      </c>
      <c r="E176" s="225" t="s">
        <v>31</v>
      </c>
      <c r="I176" s="17"/>
      <c r="J176" s="451"/>
      <c r="K176" s="451"/>
      <c r="L176" s="23"/>
      <c r="M176" s="23"/>
    </row>
    <row r="177" spans="1:17" s="17" customFormat="1" ht="15.75">
      <c r="A177" s="248">
        <v>1</v>
      </c>
      <c r="B177" s="249">
        <v>2</v>
      </c>
      <c r="C177" s="268">
        <v>3</v>
      </c>
      <c r="D177" s="249">
        <v>4</v>
      </c>
      <c r="E177" s="285">
        <v>5</v>
      </c>
      <c r="I177" s="10"/>
      <c r="J177" s="451"/>
      <c r="K177" s="451"/>
      <c r="L177" s="452"/>
      <c r="M177" s="452"/>
      <c r="N177" s="348"/>
      <c r="O177" s="347"/>
      <c r="P177" s="347"/>
      <c r="Q177" s="347"/>
    </row>
    <row r="178" spans="1:13" ht="15" customHeight="1">
      <c r="A178" s="216">
        <v>1</v>
      </c>
      <c r="B178" s="211" t="s">
        <v>128</v>
      </c>
      <c r="C178" s="402">
        <f>C163</f>
        <v>613.38</v>
      </c>
      <c r="D178" s="324">
        <v>494.88</v>
      </c>
      <c r="E178" s="539">
        <f>D178/C178</f>
        <v>0.806808177638658</v>
      </c>
      <c r="F178" s="82"/>
      <c r="J178" s="451"/>
      <c r="K178" s="451"/>
      <c r="L178" s="452"/>
      <c r="M178" s="23"/>
    </row>
    <row r="179" spans="1:13" ht="15" customHeight="1">
      <c r="A179" s="216">
        <v>2</v>
      </c>
      <c r="B179" s="211" t="s">
        <v>129</v>
      </c>
      <c r="C179" s="402">
        <f>C164</f>
        <v>381.39</v>
      </c>
      <c r="D179" s="324">
        <v>306.94</v>
      </c>
      <c r="E179" s="539">
        <f>D179/C179</f>
        <v>0.8047929940480872</v>
      </c>
      <c r="F179" s="82"/>
      <c r="J179" s="451"/>
      <c r="K179" s="451"/>
      <c r="L179" s="452"/>
      <c r="M179" s="23"/>
    </row>
    <row r="180" spans="1:13" ht="15" customHeight="1">
      <c r="A180" s="216">
        <v>3</v>
      </c>
      <c r="B180" s="211" t="s">
        <v>130</v>
      </c>
      <c r="C180" s="402">
        <f>C165</f>
        <v>108.78999999999999</v>
      </c>
      <c r="D180" s="324">
        <v>87.56</v>
      </c>
      <c r="E180" s="539">
        <f>D180/C180</f>
        <v>0.8048533872598586</v>
      </c>
      <c r="F180" s="82"/>
      <c r="J180" s="453"/>
      <c r="K180" s="454"/>
      <c r="L180" s="452"/>
      <c r="M180" s="23"/>
    </row>
    <row r="181" spans="1:13" ht="15" customHeight="1">
      <c r="A181" s="216">
        <v>4</v>
      </c>
      <c r="B181" s="211" t="s">
        <v>131</v>
      </c>
      <c r="C181" s="402">
        <f>C166</f>
        <v>398.93</v>
      </c>
      <c r="D181" s="324">
        <v>318.58000000000004</v>
      </c>
      <c r="E181" s="539">
        <f>D181/C181</f>
        <v>0.7985862181335073</v>
      </c>
      <c r="F181" s="82"/>
      <c r="I181" s="11"/>
      <c r="J181" s="68"/>
      <c r="K181" s="27"/>
      <c r="L181" s="452"/>
      <c r="M181" s="23"/>
    </row>
    <row r="182" spans="1:17" s="11" customFormat="1" ht="15" customHeight="1" thickBot="1">
      <c r="A182" s="240"/>
      <c r="B182" s="236" t="s">
        <v>45</v>
      </c>
      <c r="C182" s="327">
        <f>SUM(C178:C181)</f>
        <v>1502.49</v>
      </c>
      <c r="D182" s="327">
        <v>1207.96</v>
      </c>
      <c r="E182" s="540">
        <f>D182/C182</f>
        <v>0.8039720730254445</v>
      </c>
      <c r="F182" s="83"/>
      <c r="I182" s="10"/>
      <c r="J182" s="23"/>
      <c r="K182" s="30"/>
      <c r="L182" s="450"/>
      <c r="M182" s="450"/>
      <c r="N182" s="348"/>
      <c r="O182" s="348"/>
      <c r="P182" s="348"/>
      <c r="Q182" s="348"/>
    </row>
    <row r="183" spans="1:13" ht="15" customHeight="1">
      <c r="A183" s="70"/>
      <c r="B183" s="49"/>
      <c r="C183" s="67"/>
      <c r="D183" s="67"/>
      <c r="E183" s="84"/>
      <c r="J183" s="23"/>
      <c r="K183" s="30"/>
      <c r="L183" s="450"/>
      <c r="M183" s="450"/>
    </row>
    <row r="184" spans="1:13" ht="15">
      <c r="A184" s="19" t="s">
        <v>185</v>
      </c>
      <c r="B184" s="55"/>
      <c r="C184" s="55"/>
      <c r="D184" s="55"/>
      <c r="H184" s="26"/>
      <c r="J184" s="23"/>
      <c r="K184" s="30"/>
      <c r="L184" s="450"/>
      <c r="M184" s="450"/>
    </row>
    <row r="185" ht="15" customHeight="1" thickBot="1">
      <c r="A185" s="11"/>
    </row>
    <row r="186" spans="1:6" ht="30.75">
      <c r="A186" s="286" t="s">
        <v>29</v>
      </c>
      <c r="B186" s="287" t="s">
        <v>95</v>
      </c>
      <c r="C186" s="287" t="s">
        <v>181</v>
      </c>
      <c r="D186" s="287" t="s">
        <v>85</v>
      </c>
      <c r="E186" s="287" t="s">
        <v>86</v>
      </c>
      <c r="F186" s="288" t="s">
        <v>87</v>
      </c>
    </row>
    <row r="187" spans="1:6" ht="18.75" customHeight="1" thickBot="1">
      <c r="A187" s="440">
        <v>45.07</v>
      </c>
      <c r="B187" s="440">
        <f>D198</f>
        <v>36.23879999999999</v>
      </c>
      <c r="C187" s="289">
        <f>B187/A187</f>
        <v>0.8040559130241843</v>
      </c>
      <c r="D187" s="441">
        <f>D198</f>
        <v>36.23879999999999</v>
      </c>
      <c r="E187" s="442">
        <f>E198</f>
        <v>36.23879999999999</v>
      </c>
      <c r="F187" s="228">
        <f>E187/D187</f>
        <v>1</v>
      </c>
    </row>
    <row r="188" spans="1:6" ht="18.75" customHeight="1">
      <c r="A188" s="67"/>
      <c r="B188" s="169"/>
      <c r="C188" s="170"/>
      <c r="D188" s="67"/>
      <c r="E188" s="171"/>
      <c r="F188" s="118"/>
    </row>
    <row r="189" ht="14.25" customHeight="1">
      <c r="A189" s="11"/>
    </row>
    <row r="190" spans="1:3" ht="15">
      <c r="A190" s="19" t="s">
        <v>98</v>
      </c>
      <c r="B190" s="55"/>
      <c r="C190" s="55"/>
    </row>
    <row r="191" ht="15.75" customHeight="1" thickBot="1">
      <c r="A191" s="11"/>
    </row>
    <row r="192" spans="1:7" ht="30.75">
      <c r="A192" s="208" t="s">
        <v>28</v>
      </c>
      <c r="B192" s="209" t="s">
        <v>2</v>
      </c>
      <c r="C192" s="209" t="s">
        <v>29</v>
      </c>
      <c r="D192" s="287" t="s">
        <v>88</v>
      </c>
      <c r="E192" s="287" t="s">
        <v>89</v>
      </c>
      <c r="F192" s="288" t="s">
        <v>133</v>
      </c>
      <c r="G192" s="23"/>
    </row>
    <row r="193" spans="1:7" ht="15">
      <c r="A193" s="290">
        <v>1</v>
      </c>
      <c r="B193" s="291">
        <v>2</v>
      </c>
      <c r="C193" s="292">
        <v>3</v>
      </c>
      <c r="D193" s="291">
        <v>4</v>
      </c>
      <c r="E193" s="293">
        <v>5</v>
      </c>
      <c r="F193" s="294">
        <v>6</v>
      </c>
      <c r="G193" s="88"/>
    </row>
    <row r="194" spans="1:7" ht="15" customHeight="1">
      <c r="A194" s="216">
        <v>1</v>
      </c>
      <c r="B194" s="211" t="s">
        <v>128</v>
      </c>
      <c r="C194" s="388">
        <v>18.4</v>
      </c>
      <c r="D194" s="577">
        <v>14.8464</v>
      </c>
      <c r="E194" s="577">
        <v>14.8464</v>
      </c>
      <c r="F194" s="201">
        <f>E194/D194</f>
        <v>1</v>
      </c>
      <c r="G194" s="118"/>
    </row>
    <row r="195" spans="1:7" ht="15" customHeight="1">
      <c r="A195" s="216">
        <v>2</v>
      </c>
      <c r="B195" s="211" t="s">
        <v>129</v>
      </c>
      <c r="C195" s="388">
        <v>11.44</v>
      </c>
      <c r="D195" s="577">
        <v>9.2082</v>
      </c>
      <c r="E195" s="577">
        <v>9.2082</v>
      </c>
      <c r="F195" s="201">
        <f>E195/D195</f>
        <v>1</v>
      </c>
      <c r="G195" s="118"/>
    </row>
    <row r="196" spans="1:7" ht="15" customHeight="1">
      <c r="A196" s="216">
        <v>3</v>
      </c>
      <c r="B196" s="211" t="s">
        <v>130</v>
      </c>
      <c r="C196" s="388">
        <v>3.26</v>
      </c>
      <c r="D196" s="577">
        <v>2.6268</v>
      </c>
      <c r="E196" s="577">
        <v>2.6268</v>
      </c>
      <c r="F196" s="201">
        <f>E196/D196</f>
        <v>1</v>
      </c>
      <c r="G196" s="118"/>
    </row>
    <row r="197" spans="1:7" ht="15" customHeight="1" thickBot="1">
      <c r="A197" s="443">
        <v>4</v>
      </c>
      <c r="B197" s="444" t="s">
        <v>131</v>
      </c>
      <c r="C197" s="445">
        <v>11.97</v>
      </c>
      <c r="D197" s="578">
        <v>9.5574</v>
      </c>
      <c r="E197" s="578">
        <v>9.5574</v>
      </c>
      <c r="F197" s="541">
        <f>E197/D197</f>
        <v>1</v>
      </c>
      <c r="G197" s="118"/>
    </row>
    <row r="198" spans="1:7" ht="15" customHeight="1" thickBot="1">
      <c r="A198" s="239"/>
      <c r="B198" s="446" t="s">
        <v>45</v>
      </c>
      <c r="C198" s="447">
        <v>45.06999999999999</v>
      </c>
      <c r="D198" s="448">
        <v>36.23879999999999</v>
      </c>
      <c r="E198" s="448">
        <v>36.23879999999999</v>
      </c>
      <c r="F198" s="542">
        <f>E198/D198</f>
        <v>1</v>
      </c>
      <c r="G198" s="119"/>
    </row>
    <row r="199" spans="1:7" ht="15" customHeight="1">
      <c r="A199" s="70"/>
      <c r="B199" s="49"/>
      <c r="C199" s="69"/>
      <c r="D199" s="69"/>
      <c r="E199" s="69"/>
      <c r="F199" s="86"/>
      <c r="G199" s="35"/>
    </row>
    <row r="200" spans="1:5" ht="15">
      <c r="A200" s="52" t="s">
        <v>177</v>
      </c>
      <c r="B200" s="53"/>
      <c r="C200" s="53"/>
      <c r="D200" s="53"/>
      <c r="E200" s="54"/>
    </row>
    <row r="201" ht="18" customHeight="1">
      <c r="A201" s="81"/>
    </row>
    <row r="202" ht="12.75" hidden="1">
      <c r="A202" s="81"/>
    </row>
    <row r="203" spans="1:7" ht="12.75" hidden="1">
      <c r="A203" s="41"/>
      <c r="B203" s="41" t="s">
        <v>33</v>
      </c>
      <c r="C203" s="41"/>
      <c r="D203" s="41"/>
      <c r="E203" s="41"/>
      <c r="F203" s="41"/>
      <c r="G203" s="41"/>
    </row>
    <row r="204" spans="1:7" ht="12.75" hidden="1">
      <c r="A204" s="41"/>
      <c r="B204" s="41"/>
      <c r="C204" s="41"/>
      <c r="D204" s="41"/>
      <c r="E204" s="41"/>
      <c r="F204" s="41"/>
      <c r="G204" s="41"/>
    </row>
    <row r="205" spans="1:7" ht="12.75" hidden="1">
      <c r="A205" s="41"/>
      <c r="B205" s="41" t="s">
        <v>34</v>
      </c>
      <c r="E205" s="61">
        <f>8581264*220*1.5/10000000</f>
        <v>283.181712</v>
      </c>
      <c r="F205" s="41"/>
      <c r="G205" s="41"/>
    </row>
    <row r="206" spans="1:7" ht="12.75" hidden="1">
      <c r="A206" s="41"/>
      <c r="B206" s="41" t="s">
        <v>35</v>
      </c>
      <c r="E206" s="61">
        <f>8581264*220*1/10000000</f>
        <v>188.787808</v>
      </c>
      <c r="F206" s="41"/>
      <c r="G206" s="41"/>
    </row>
    <row r="207" spans="1:7" ht="12.75" hidden="1">
      <c r="A207" s="41"/>
      <c r="B207" s="40" t="s">
        <v>3</v>
      </c>
      <c r="E207" s="87">
        <f>E206+E205</f>
        <v>471.96952</v>
      </c>
      <c r="F207" s="41"/>
      <c r="G207" s="41"/>
    </row>
    <row r="208" spans="1:7" ht="12.75" hidden="1">
      <c r="A208" s="41"/>
      <c r="B208" s="41" t="s">
        <v>36</v>
      </c>
      <c r="E208" s="61">
        <v>477.18</v>
      </c>
      <c r="F208" s="41"/>
      <c r="G208" s="41"/>
    </row>
    <row r="209" spans="1:7" ht="12.75" hidden="1">
      <c r="A209" s="41"/>
      <c r="B209" s="40" t="s">
        <v>37</v>
      </c>
      <c r="E209" s="87">
        <f>E208-E207</f>
        <v>5.210480000000018</v>
      </c>
      <c r="F209" s="41"/>
      <c r="G209" s="41"/>
    </row>
    <row r="210" spans="1:7" ht="12.75" hidden="1">
      <c r="A210" s="41"/>
      <c r="B210" s="41"/>
      <c r="C210" s="61"/>
      <c r="D210" s="41"/>
      <c r="E210" s="41"/>
      <c r="F210" s="41"/>
      <c r="G210" s="41"/>
    </row>
    <row r="211" spans="1:7" ht="12.75" hidden="1">
      <c r="A211" s="41"/>
      <c r="B211" s="41"/>
      <c r="C211" s="61"/>
      <c r="D211" s="41"/>
      <c r="E211" s="41"/>
      <c r="F211" s="41"/>
      <c r="G211" s="41"/>
    </row>
    <row r="212" spans="1:6" ht="15">
      <c r="A212" s="295" t="s">
        <v>196</v>
      </c>
      <c r="B212" s="116"/>
      <c r="C212" s="116"/>
      <c r="D212" s="116"/>
      <c r="E212" s="117"/>
      <c r="F212" s="58"/>
    </row>
    <row r="213" spans="1:6" ht="9" customHeight="1">
      <c r="A213" s="58"/>
      <c r="B213" s="58"/>
      <c r="C213" s="58"/>
      <c r="D213" s="58"/>
      <c r="E213" s="59"/>
      <c r="F213" s="58"/>
    </row>
    <row r="214" spans="1:7" ht="19.5" customHeight="1">
      <c r="A214" s="19" t="s">
        <v>236</v>
      </c>
      <c r="B214" s="39"/>
      <c r="C214" s="60"/>
      <c r="D214" s="39"/>
      <c r="E214" s="39"/>
      <c r="F214" s="39"/>
      <c r="G214" s="41"/>
    </row>
    <row r="215" spans="1:7" ht="17.25" customHeight="1" thickBot="1">
      <c r="A215" s="11"/>
      <c r="E215" s="41"/>
      <c r="F215" s="41"/>
      <c r="G215" s="41"/>
    </row>
    <row r="216" spans="1:17" ht="13.5" thickBot="1">
      <c r="A216" s="41"/>
      <c r="B216" s="40" t="s">
        <v>233</v>
      </c>
      <c r="C216" s="61"/>
      <c r="D216" s="41"/>
      <c r="E216" s="41" t="s">
        <v>7</v>
      </c>
      <c r="I216" s="642" t="s">
        <v>29</v>
      </c>
      <c r="J216" s="643"/>
      <c r="K216" s="644"/>
      <c r="L216" s="642" t="s">
        <v>143</v>
      </c>
      <c r="M216" s="643"/>
      <c r="N216" s="644"/>
      <c r="O216" s="650"/>
      <c r="P216" s="650"/>
      <c r="Q216" s="650"/>
    </row>
    <row r="217" spans="1:17" ht="46.5">
      <c r="A217" s="264" t="s">
        <v>22</v>
      </c>
      <c r="B217" s="265" t="s">
        <v>23</v>
      </c>
      <c r="C217" s="245" t="s">
        <v>234</v>
      </c>
      <c r="D217" s="245" t="s">
        <v>235</v>
      </c>
      <c r="E217" s="247" t="s">
        <v>224</v>
      </c>
      <c r="F217" s="63"/>
      <c r="G217" s="64"/>
      <c r="I217" s="355" t="s">
        <v>139</v>
      </c>
      <c r="J217" s="358" t="s">
        <v>140</v>
      </c>
      <c r="K217" s="354" t="s">
        <v>3</v>
      </c>
      <c r="L217" s="355" t="s">
        <v>139</v>
      </c>
      <c r="M217" s="358" t="s">
        <v>140</v>
      </c>
      <c r="N217" s="354" t="s">
        <v>3</v>
      </c>
      <c r="O217" s="450"/>
      <c r="P217" s="450"/>
      <c r="Q217" s="450"/>
    </row>
    <row r="218" spans="1:17" s="33" customFormat="1" ht="14.25" customHeight="1">
      <c r="A218" s="297">
        <v>1</v>
      </c>
      <c r="B218" s="268">
        <v>2</v>
      </c>
      <c r="C218" s="269">
        <v>3</v>
      </c>
      <c r="D218" s="269">
        <v>4</v>
      </c>
      <c r="E218" s="270">
        <v>5</v>
      </c>
      <c r="F218" s="65"/>
      <c r="G218" s="66"/>
      <c r="I218" s="455">
        <v>118.35</v>
      </c>
      <c r="J218" s="456">
        <v>152.12</v>
      </c>
      <c r="K218" s="457">
        <f>SUM(I218:J218)</f>
        <v>270.47</v>
      </c>
      <c r="L218" s="458">
        <v>0</v>
      </c>
      <c r="M218" s="579">
        <v>23.330707999999998</v>
      </c>
      <c r="N218" s="462">
        <f>SUM(L218:M218)</f>
        <v>23.330707999999998</v>
      </c>
      <c r="O218" s="464"/>
      <c r="P218" s="464"/>
      <c r="Q218" s="465"/>
    </row>
    <row r="219" spans="1:17" ht="15">
      <c r="A219" s="216">
        <v>1</v>
      </c>
      <c r="B219" s="258" t="s">
        <v>128</v>
      </c>
      <c r="C219" s="467">
        <v>270.47</v>
      </c>
      <c r="D219" s="324">
        <v>23.330707999999998</v>
      </c>
      <c r="E219" s="469">
        <f>D219/C219</f>
        <v>0.08625987355344399</v>
      </c>
      <c r="F219" s="92"/>
      <c r="G219" s="93"/>
      <c r="I219" s="455">
        <v>74.68</v>
      </c>
      <c r="J219" s="456">
        <v>93.62</v>
      </c>
      <c r="K219" s="457">
        <f>SUM(I219:J219)</f>
        <v>168.3</v>
      </c>
      <c r="L219" s="458">
        <v>0</v>
      </c>
      <c r="M219" s="579">
        <v>14.270406000000001</v>
      </c>
      <c r="N219" s="462">
        <f>SUM(L219:M219)</f>
        <v>14.270406000000001</v>
      </c>
      <c r="O219" s="464"/>
      <c r="P219" s="464"/>
      <c r="Q219" s="465"/>
    </row>
    <row r="220" spans="1:17" ht="15">
      <c r="A220" s="216">
        <v>2</v>
      </c>
      <c r="B220" s="258" t="s">
        <v>129</v>
      </c>
      <c r="C220" s="467">
        <v>168.3</v>
      </c>
      <c r="D220" s="324">
        <v>14.270406000000001</v>
      </c>
      <c r="E220" s="469">
        <f>D220/C220</f>
        <v>0.08479147950089126</v>
      </c>
      <c r="F220" s="92"/>
      <c r="G220" s="93"/>
      <c r="I220" s="455">
        <v>26.25</v>
      </c>
      <c r="J220" s="456">
        <v>25.57</v>
      </c>
      <c r="K220" s="457">
        <f>SUM(I220:J220)</f>
        <v>51.82</v>
      </c>
      <c r="L220" s="458">
        <v>0</v>
      </c>
      <c r="M220" s="579">
        <v>4.286286</v>
      </c>
      <c r="N220" s="462">
        <f>SUM(L220:M220)</f>
        <v>4.286286</v>
      </c>
      <c r="O220" s="464"/>
      <c r="P220" s="464"/>
      <c r="Q220" s="465"/>
    </row>
    <row r="221" spans="1:17" ht="15">
      <c r="A221" s="216">
        <v>3</v>
      </c>
      <c r="B221" s="258" t="s">
        <v>130</v>
      </c>
      <c r="C221" s="467">
        <v>51.82</v>
      </c>
      <c r="D221" s="324">
        <v>4.286286</v>
      </c>
      <c r="E221" s="469">
        <f>D221/C221</f>
        <v>0.08271489772288691</v>
      </c>
      <c r="F221" s="92"/>
      <c r="G221" s="93"/>
      <c r="I221" s="455">
        <v>80.09</v>
      </c>
      <c r="J221" s="456">
        <v>95.97999999999999</v>
      </c>
      <c r="K221" s="457">
        <f>SUM(I221:J221)</f>
        <v>176.07</v>
      </c>
      <c r="L221" s="458">
        <v>0</v>
      </c>
      <c r="M221" s="579">
        <v>15.4926</v>
      </c>
      <c r="N221" s="462">
        <f>SUM(L221:M221)</f>
        <v>15.4926</v>
      </c>
      <c r="O221" s="464"/>
      <c r="P221" s="464"/>
      <c r="Q221" s="465"/>
    </row>
    <row r="222" spans="1:17" ht="15.75" thickBot="1">
      <c r="A222" s="216">
        <v>4</v>
      </c>
      <c r="B222" s="258" t="s">
        <v>131</v>
      </c>
      <c r="C222" s="467">
        <v>176.07</v>
      </c>
      <c r="D222" s="324">
        <v>15.4926</v>
      </c>
      <c r="E222" s="469">
        <f>D222/C222</f>
        <v>0.08799113988754473</v>
      </c>
      <c r="F222" s="92"/>
      <c r="G222" s="93" t="s">
        <v>80</v>
      </c>
      <c r="I222" s="459">
        <f>SUM(I218:I221)</f>
        <v>299.37</v>
      </c>
      <c r="J222" s="459">
        <f>SUM(J218:J221)</f>
        <v>367.28999999999996</v>
      </c>
      <c r="K222" s="461">
        <f>SUM(I222:J222)</f>
        <v>666.66</v>
      </c>
      <c r="L222" s="460">
        <f>SUM(L218:L221)</f>
        <v>0</v>
      </c>
      <c r="M222" s="580">
        <v>57.379999999999995</v>
      </c>
      <c r="N222" s="463">
        <f>SUM(L222:M222)</f>
        <v>57.379999999999995</v>
      </c>
      <c r="O222" s="466"/>
      <c r="P222" s="466"/>
      <c r="Q222" s="466"/>
    </row>
    <row r="223" spans="1:7" ht="15.75" thickBot="1">
      <c r="A223" s="274"/>
      <c r="B223" s="236" t="s">
        <v>45</v>
      </c>
      <c r="C223" s="468">
        <f>SUM(C219:C222)</f>
        <v>666.6600000000001</v>
      </c>
      <c r="D223" s="468">
        <v>57.379999999999995</v>
      </c>
      <c r="E223" s="470">
        <f>D223/C223</f>
        <v>0.08607086070860707</v>
      </c>
      <c r="F223" s="92"/>
      <c r="G223" s="93"/>
    </row>
    <row r="224" spans="1:7" ht="12.75">
      <c r="A224" s="94"/>
      <c r="B224" s="75"/>
      <c r="C224" s="95"/>
      <c r="D224" s="95"/>
      <c r="E224" s="72"/>
      <c r="F224" s="78"/>
      <c r="G224" s="92"/>
    </row>
    <row r="225" spans="1:7" ht="15.75" thickBot="1">
      <c r="A225" s="19" t="s">
        <v>237</v>
      </c>
      <c r="B225" s="39"/>
      <c r="C225" s="60"/>
      <c r="D225" s="39"/>
      <c r="E225" s="39"/>
      <c r="F225" s="39"/>
      <c r="G225" s="92"/>
    </row>
    <row r="226" spans="1:14" ht="14.25" thickBot="1">
      <c r="A226" s="39"/>
      <c r="B226" s="39"/>
      <c r="C226" s="39"/>
      <c r="D226" s="39"/>
      <c r="E226" s="39" t="s">
        <v>7</v>
      </c>
      <c r="F226" s="55"/>
      <c r="I226" s="642" t="s">
        <v>195</v>
      </c>
      <c r="J226" s="643"/>
      <c r="K226" s="644"/>
      <c r="L226" s="642" t="s">
        <v>194</v>
      </c>
      <c r="M226" s="643"/>
      <c r="N226" s="644"/>
    </row>
    <row r="227" spans="1:14" ht="51" customHeight="1">
      <c r="A227" s="264" t="s">
        <v>22</v>
      </c>
      <c r="B227" s="265" t="s">
        <v>23</v>
      </c>
      <c r="C227" s="245" t="str">
        <f>C217</f>
        <v>Allocation for 2019-20                   </v>
      </c>
      <c r="D227" s="245" t="s">
        <v>238</v>
      </c>
      <c r="E227" s="247" t="s">
        <v>200</v>
      </c>
      <c r="F227" s="63"/>
      <c r="G227" s="64"/>
      <c r="I227" s="355" t="s">
        <v>139</v>
      </c>
      <c r="J227" s="358" t="s">
        <v>140</v>
      </c>
      <c r="K227" s="354" t="s">
        <v>3</v>
      </c>
      <c r="L227" s="355" t="s">
        <v>139</v>
      </c>
      <c r="M227" s="358" t="s">
        <v>140</v>
      </c>
      <c r="N227" s="354" t="s">
        <v>3</v>
      </c>
    </row>
    <row r="228" spans="1:17" s="33" customFormat="1" ht="16.5" customHeight="1">
      <c r="A228" s="266">
        <v>1</v>
      </c>
      <c r="B228" s="267">
        <v>2</v>
      </c>
      <c r="C228" s="268">
        <v>3</v>
      </c>
      <c r="D228" s="268">
        <v>4</v>
      </c>
      <c r="E228" s="270">
        <v>5</v>
      </c>
      <c r="F228" s="65"/>
      <c r="G228" s="66"/>
      <c r="I228" s="455">
        <v>40.75297599999999</v>
      </c>
      <c r="J228" s="456">
        <v>0.29300000000000637</v>
      </c>
      <c r="K228" s="457">
        <f>SUM(I228:J228)</f>
        <v>41.045975999999996</v>
      </c>
      <c r="L228" s="455">
        <v>73.66</v>
      </c>
      <c r="M228" s="456">
        <v>162.70000000000002</v>
      </c>
      <c r="N228" s="457">
        <f>SUM(L228:M228)</f>
        <v>236.36</v>
      </c>
      <c r="O228" s="347"/>
      <c r="P228" s="347"/>
      <c r="Q228" s="347"/>
    </row>
    <row r="229" spans="1:14" ht="12.75" customHeight="1">
      <c r="A229" s="216">
        <v>1</v>
      </c>
      <c r="B229" s="258" t="s">
        <v>128</v>
      </c>
      <c r="C229" s="402">
        <f>C219</f>
        <v>270.47</v>
      </c>
      <c r="D229" s="402">
        <v>23.330707999999998</v>
      </c>
      <c r="E229" s="471">
        <f>D229/C229</f>
        <v>0.08625987355344399</v>
      </c>
      <c r="F229" s="92"/>
      <c r="G229" s="93"/>
      <c r="I229" s="455">
        <v>12.589503999999991</v>
      </c>
      <c r="J229" s="456">
        <v>0.18249999999999034</v>
      </c>
      <c r="K229" s="457">
        <f>SUM(I229:J229)</f>
        <v>12.772003999999981</v>
      </c>
      <c r="L229" s="455">
        <v>73.32</v>
      </c>
      <c r="M229" s="456">
        <v>96.85</v>
      </c>
      <c r="N229" s="457">
        <f>SUM(L229:M229)</f>
        <v>170.17</v>
      </c>
    </row>
    <row r="230" spans="1:14" ht="12.75" customHeight="1">
      <c r="A230" s="216">
        <v>2</v>
      </c>
      <c r="B230" s="258" t="s">
        <v>129</v>
      </c>
      <c r="C230" s="402">
        <f>C220</f>
        <v>168.3</v>
      </c>
      <c r="D230" s="402">
        <v>14.270406000000001</v>
      </c>
      <c r="E230" s="471">
        <f>D230/C230</f>
        <v>0.08479147950089126</v>
      </c>
      <c r="F230" s="92"/>
      <c r="G230" s="93"/>
      <c r="I230" s="455">
        <v>3.981279999999998</v>
      </c>
      <c r="J230" s="456">
        <v>0.04549999999999699</v>
      </c>
      <c r="K230" s="457">
        <f>SUM(I230:J230)</f>
        <v>4.026779999999995</v>
      </c>
      <c r="L230" s="455">
        <v>23.18</v>
      </c>
      <c r="M230" s="456">
        <v>27.11</v>
      </c>
      <c r="N230" s="457">
        <f>SUM(L230:M230)</f>
        <v>50.29</v>
      </c>
    </row>
    <row r="231" spans="1:14" ht="12.75" customHeight="1">
      <c r="A231" s="216">
        <v>3</v>
      </c>
      <c r="B231" s="258" t="s">
        <v>130</v>
      </c>
      <c r="C231" s="402">
        <f>C221</f>
        <v>51.82</v>
      </c>
      <c r="D231" s="402">
        <v>4.286286</v>
      </c>
      <c r="E231" s="471">
        <f>D231/C231</f>
        <v>0.08271489772288691</v>
      </c>
      <c r="F231" s="92"/>
      <c r="G231" s="93"/>
      <c r="I231" s="455">
        <v>13.746239999999986</v>
      </c>
      <c r="J231" s="456">
        <v>0.17900000000000205</v>
      </c>
      <c r="K231" s="457">
        <f>SUM(I231:J231)</f>
        <v>13.925239999999988</v>
      </c>
      <c r="L231" s="455">
        <v>80.06</v>
      </c>
      <c r="M231" s="456">
        <v>100.71000000000001</v>
      </c>
      <c r="N231" s="457">
        <f>SUM(L231:M231)</f>
        <v>180.77</v>
      </c>
    </row>
    <row r="232" spans="1:14" ht="15.75" customHeight="1" thickBot="1">
      <c r="A232" s="216">
        <v>4</v>
      </c>
      <c r="B232" s="258" t="s">
        <v>131</v>
      </c>
      <c r="C232" s="402">
        <f>C222</f>
        <v>176.07</v>
      </c>
      <c r="D232" s="402">
        <v>15.4926</v>
      </c>
      <c r="E232" s="471">
        <f>D232/C232</f>
        <v>0.08799113988754473</v>
      </c>
      <c r="F232" s="92"/>
      <c r="G232" s="92"/>
      <c r="H232" s="92"/>
      <c r="I232" s="459">
        <f>SUM(I228:I231)</f>
        <v>71.06999999999996</v>
      </c>
      <c r="J232" s="459">
        <f>SUM(J228:J231)</f>
        <v>0.6999999999999957</v>
      </c>
      <c r="K232" s="461">
        <f>SUM(I232:J232)</f>
        <v>71.76999999999995</v>
      </c>
      <c r="L232" s="459">
        <f>SUM(L228:L231)</f>
        <v>250.22</v>
      </c>
      <c r="M232" s="459">
        <f>SUM(M228:M231)</f>
        <v>387.37</v>
      </c>
      <c r="N232" s="461">
        <f>SUM(L232:M232)</f>
        <v>637.59</v>
      </c>
    </row>
    <row r="233" spans="1:7" ht="16.5" customHeight="1" thickBot="1">
      <c r="A233" s="274"/>
      <c r="B233" s="236" t="s">
        <v>45</v>
      </c>
      <c r="C233" s="327">
        <f>SUM(C229:C232)</f>
        <v>666.6600000000001</v>
      </c>
      <c r="D233" s="327">
        <v>57.379999999999995</v>
      </c>
      <c r="E233" s="472">
        <f>D233/C233</f>
        <v>0.08607086070860707</v>
      </c>
      <c r="F233" s="92"/>
      <c r="G233" s="93"/>
    </row>
    <row r="234" spans="1:7" ht="12.75" customHeight="1">
      <c r="A234" s="70"/>
      <c r="B234" s="49"/>
      <c r="C234" s="69"/>
      <c r="D234" s="69"/>
      <c r="E234" s="79"/>
      <c r="F234" s="92"/>
      <c r="G234" s="93"/>
    </row>
    <row r="235" spans="1:7" ht="21" customHeight="1">
      <c r="A235" s="124" t="s">
        <v>147</v>
      </c>
      <c r="B235" s="39"/>
      <c r="C235" s="111"/>
      <c r="D235" s="111"/>
      <c r="E235" s="112"/>
      <c r="F235" s="41"/>
      <c r="G235" s="41"/>
    </row>
    <row r="236" spans="1:7" ht="12.75" hidden="1">
      <c r="A236" s="41"/>
      <c r="B236" s="41"/>
      <c r="C236" s="41"/>
      <c r="D236" s="41"/>
      <c r="E236" s="41"/>
      <c r="F236" s="41"/>
      <c r="G236" s="41"/>
    </row>
    <row r="237" spans="1:4" ht="12.75" hidden="1">
      <c r="A237" s="20" t="s">
        <v>29</v>
      </c>
      <c r="B237" s="20" t="s">
        <v>186</v>
      </c>
      <c r="C237" s="20" t="s">
        <v>30</v>
      </c>
      <c r="D237" s="85"/>
    </row>
    <row r="238" spans="1:4" ht="12.75" hidden="1">
      <c r="A238" s="96">
        <v>1</v>
      </c>
      <c r="B238" s="80">
        <f>B239/A239</f>
        <v>1.1043019786255908</v>
      </c>
      <c r="C238" s="80">
        <f>C239/A239</f>
        <v>0.85</v>
      </c>
      <c r="D238" s="85"/>
    </row>
    <row r="239" spans="1:4" ht="12.75" hidden="1">
      <c r="A239" s="21">
        <v>47718.17</v>
      </c>
      <c r="B239" s="56">
        <v>52695.2695473923</v>
      </c>
      <c r="C239" s="56">
        <f>A239*85/100</f>
        <v>40560.4445</v>
      </c>
      <c r="D239" s="21"/>
    </row>
    <row r="240" ht="12.75" hidden="1"/>
    <row r="241" ht="12.75" hidden="1"/>
    <row r="242" ht="8.25" customHeight="1" thickBot="1"/>
    <row r="243" spans="1:6" ht="30.75">
      <c r="A243" s="244" t="s">
        <v>29</v>
      </c>
      <c r="B243" s="245" t="s">
        <v>239</v>
      </c>
      <c r="C243" s="245" t="s">
        <v>47</v>
      </c>
      <c r="D243" s="245" t="s">
        <v>95</v>
      </c>
      <c r="E243" s="245" t="s">
        <v>181</v>
      </c>
      <c r="F243" s="247"/>
    </row>
    <row r="244" spans="1:6" ht="15.75" thickBot="1">
      <c r="A244" s="275">
        <f>C233</f>
        <v>666.6600000000001</v>
      </c>
      <c r="B244" s="276">
        <f>D254</f>
        <v>57.379999999999995</v>
      </c>
      <c r="C244" s="441">
        <f>E254</f>
        <v>661.42</v>
      </c>
      <c r="D244" s="276">
        <f>B244+C244</f>
        <v>718.8</v>
      </c>
      <c r="E244" s="277">
        <f>D244/A244</f>
        <v>1.0782107821078208</v>
      </c>
      <c r="F244" s="278"/>
    </row>
    <row r="245" spans="1:7" ht="12.75">
      <c r="A245" s="94"/>
      <c r="B245" s="75"/>
      <c r="C245" s="76"/>
      <c r="D245" s="76"/>
      <c r="E245" s="77"/>
      <c r="F245" s="78"/>
      <c r="G245" s="79"/>
    </row>
    <row r="246" spans="1:7" ht="15.75" thickBot="1">
      <c r="A246" s="19" t="s">
        <v>240</v>
      </c>
      <c r="B246" s="38"/>
      <c r="C246" s="97"/>
      <c r="D246" s="38"/>
      <c r="E246" s="38"/>
      <c r="F246" s="41"/>
      <c r="G246" s="41"/>
    </row>
    <row r="247" spans="1:14" ht="13.5" thickBot="1">
      <c r="A247" s="41"/>
      <c r="B247" s="41"/>
      <c r="C247" s="41"/>
      <c r="D247" s="41"/>
      <c r="E247" s="41"/>
      <c r="F247" s="41"/>
      <c r="G247" s="41" t="s">
        <v>7</v>
      </c>
      <c r="I247" s="642" t="s">
        <v>49</v>
      </c>
      <c r="J247" s="643"/>
      <c r="K247" s="644"/>
      <c r="L247" s="642"/>
      <c r="M247" s="643"/>
      <c r="N247" s="644"/>
    </row>
    <row r="248" spans="1:14" ht="53.25" customHeight="1">
      <c r="A248" s="264" t="s">
        <v>22</v>
      </c>
      <c r="B248" s="265" t="s">
        <v>23</v>
      </c>
      <c r="C248" s="245" t="str">
        <f>C227</f>
        <v>Allocation for 2019-20                   </v>
      </c>
      <c r="D248" s="245" t="str">
        <f>D217</f>
        <v>Opening Balance as on 01.04.2019                                   </v>
      </c>
      <c r="E248" s="245" t="s">
        <v>38</v>
      </c>
      <c r="F248" s="245" t="s">
        <v>187</v>
      </c>
      <c r="G248" s="247" t="s">
        <v>188</v>
      </c>
      <c r="I248" s="355" t="s">
        <v>139</v>
      </c>
      <c r="J248" s="358" t="s">
        <v>140</v>
      </c>
      <c r="K248" s="354" t="s">
        <v>3</v>
      </c>
      <c r="L248" s="355" t="s">
        <v>139</v>
      </c>
      <c r="M248" s="358" t="s">
        <v>140</v>
      </c>
      <c r="N248" s="354" t="s">
        <v>3</v>
      </c>
    </row>
    <row r="249" spans="1:17" s="33" customFormat="1" ht="13.5" customHeight="1">
      <c r="A249" s="266">
        <v>1</v>
      </c>
      <c r="B249" s="267">
        <v>2</v>
      </c>
      <c r="C249" s="268">
        <v>3</v>
      </c>
      <c r="D249" s="268">
        <v>4</v>
      </c>
      <c r="E249" s="268">
        <v>5</v>
      </c>
      <c r="F249" s="268">
        <v>6</v>
      </c>
      <c r="G249" s="251">
        <v>7</v>
      </c>
      <c r="I249" s="455">
        <v>112.16653918979003</v>
      </c>
      <c r="J249" s="456">
        <v>164.321121</v>
      </c>
      <c r="K249" s="457">
        <f>SUM(I249:J249)</f>
        <v>276.48766018979006</v>
      </c>
      <c r="L249" s="455">
        <v>65.78</v>
      </c>
      <c r="M249" s="456">
        <v>80.39</v>
      </c>
      <c r="N249" s="457">
        <f>SUM(L249:M249)</f>
        <v>146.17000000000002</v>
      </c>
      <c r="O249" s="347"/>
      <c r="P249" s="347"/>
      <c r="Q249" s="347"/>
    </row>
    <row r="250" spans="1:14" ht="15">
      <c r="A250" s="216">
        <v>1</v>
      </c>
      <c r="B250" s="258" t="s">
        <v>128</v>
      </c>
      <c r="C250" s="324">
        <f aca="true" t="shared" si="0" ref="C250:D253">C219</f>
        <v>270.47</v>
      </c>
      <c r="D250" s="473">
        <f t="shared" si="0"/>
        <v>23.330707999999998</v>
      </c>
      <c r="E250" s="402">
        <v>276.48766018979006</v>
      </c>
      <c r="F250" s="474">
        <f>D250+E250</f>
        <v>299.8183681897901</v>
      </c>
      <c r="G250" s="471">
        <f>F250/C250</f>
        <v>1.1085087743180022</v>
      </c>
      <c r="I250" s="455">
        <v>68.49574903005353</v>
      </c>
      <c r="J250" s="456">
        <v>98.719233</v>
      </c>
      <c r="K250" s="457">
        <f>SUM(I250:J250)</f>
        <v>167.21498203005353</v>
      </c>
      <c r="L250" s="455">
        <v>41.480000000000004</v>
      </c>
      <c r="M250" s="456">
        <v>50.69</v>
      </c>
      <c r="N250" s="457">
        <f>SUM(L250:M250)</f>
        <v>92.17</v>
      </c>
    </row>
    <row r="251" spans="1:14" ht="15">
      <c r="A251" s="216">
        <v>2</v>
      </c>
      <c r="B251" s="258" t="s">
        <v>129</v>
      </c>
      <c r="C251" s="324">
        <f t="shared" si="0"/>
        <v>168.3</v>
      </c>
      <c r="D251" s="473">
        <f t="shared" si="0"/>
        <v>14.270406000000001</v>
      </c>
      <c r="E251" s="402">
        <v>167.21498203005353</v>
      </c>
      <c r="F251" s="474">
        <f>D251+E251</f>
        <v>181.48538803005354</v>
      </c>
      <c r="G251" s="471">
        <f>F251/C251</f>
        <v>1.0783445515748873</v>
      </c>
      <c r="I251" s="455">
        <v>20.062644921366818</v>
      </c>
      <c r="J251" s="456">
        <v>21.55559</v>
      </c>
      <c r="K251" s="457">
        <f>SUM(I251:J251)</f>
        <v>41.61823492136682</v>
      </c>
      <c r="L251" s="455">
        <v>12.12</v>
      </c>
      <c r="M251" s="456">
        <v>14.82</v>
      </c>
      <c r="N251" s="457">
        <f>SUM(L251:M251)</f>
        <v>26.939999999999998</v>
      </c>
    </row>
    <row r="252" spans="1:14" ht="15">
      <c r="A252" s="216">
        <v>3</v>
      </c>
      <c r="B252" s="258" t="s">
        <v>130</v>
      </c>
      <c r="C252" s="324">
        <f t="shared" si="0"/>
        <v>51.82</v>
      </c>
      <c r="D252" s="473">
        <f t="shared" si="0"/>
        <v>4.286286</v>
      </c>
      <c r="E252" s="402">
        <v>41.61823492136682</v>
      </c>
      <c r="F252" s="474">
        <f>D252+E252</f>
        <v>45.90452092136682</v>
      </c>
      <c r="G252" s="471">
        <f>F252/C252</f>
        <v>0.8858456372320883</v>
      </c>
      <c r="I252" s="455">
        <v>73.91506685878963</v>
      </c>
      <c r="J252" s="456">
        <v>102.18405599999998</v>
      </c>
      <c r="K252" s="457">
        <f>SUM(I252:J252)</f>
        <v>176.0991228587896</v>
      </c>
      <c r="L252" s="455">
        <v>44.36999999999999</v>
      </c>
      <c r="M252" s="456">
        <v>54.230000000000004</v>
      </c>
      <c r="N252" s="457">
        <f>SUM(L252:M252)</f>
        <v>98.6</v>
      </c>
    </row>
    <row r="253" spans="1:14" ht="15.75" thickBot="1">
      <c r="A253" s="216">
        <v>4</v>
      </c>
      <c r="B253" s="258" t="s">
        <v>131</v>
      </c>
      <c r="C253" s="324">
        <f t="shared" si="0"/>
        <v>176.07</v>
      </c>
      <c r="D253" s="473">
        <f t="shared" si="0"/>
        <v>15.4926</v>
      </c>
      <c r="E253" s="402">
        <v>176.0991228587896</v>
      </c>
      <c r="F253" s="474">
        <f>D253+E253</f>
        <v>191.5917228587896</v>
      </c>
      <c r="G253" s="471">
        <f>F253/C253</f>
        <v>1.0881565448900417</v>
      </c>
      <c r="I253" s="459">
        <v>274.64</v>
      </c>
      <c r="J253" s="459">
        <v>386.78</v>
      </c>
      <c r="K253" s="461">
        <f>SUM(I253:J253)</f>
        <v>661.42</v>
      </c>
      <c r="L253" s="459">
        <v>163.75</v>
      </c>
      <c r="M253" s="459">
        <v>200.13</v>
      </c>
      <c r="N253" s="461">
        <f>SUM(L253:M253)</f>
        <v>363.88</v>
      </c>
    </row>
    <row r="254" spans="1:7" ht="15.75" thickBot="1">
      <c r="A254" s="274"/>
      <c r="B254" s="236" t="s">
        <v>45</v>
      </c>
      <c r="C254" s="327">
        <f>SUM(C250:C253)</f>
        <v>666.6600000000001</v>
      </c>
      <c r="D254" s="475">
        <f>SUM(D250:D253)</f>
        <v>57.379999999999995</v>
      </c>
      <c r="E254" s="475">
        <v>661.42</v>
      </c>
      <c r="F254" s="476">
        <f>SUM(F250:F253)</f>
        <v>718.8000000000001</v>
      </c>
      <c r="G254" s="477">
        <f>F254/C254</f>
        <v>1.078210782107821</v>
      </c>
    </row>
    <row r="255" spans="1:7" ht="22.5" customHeight="1">
      <c r="A255" s="98"/>
      <c r="B255" s="75"/>
      <c r="C255" s="76"/>
      <c r="D255" s="76"/>
      <c r="E255" s="77"/>
      <c r="F255" s="78"/>
      <c r="G255" s="79"/>
    </row>
    <row r="256" spans="1:8" ht="15">
      <c r="A256" s="124" t="s">
        <v>148</v>
      </c>
      <c r="B256" s="39"/>
      <c r="C256" s="60"/>
      <c r="D256" s="41"/>
      <c r="E256" s="41"/>
      <c r="F256" s="41"/>
      <c r="G256" s="41"/>
      <c r="H256" s="41"/>
    </row>
    <row r="257" spans="1:8" ht="17.25" customHeight="1">
      <c r="A257" s="41"/>
      <c r="B257" s="41"/>
      <c r="C257" s="61"/>
      <c r="D257" s="41"/>
      <c r="E257" s="41"/>
      <c r="F257" s="41"/>
      <c r="G257" s="41"/>
      <c r="H257" s="41"/>
    </row>
    <row r="258" spans="1:11" ht="15">
      <c r="A258" s="296" t="s">
        <v>29</v>
      </c>
      <c r="B258" s="376" t="s">
        <v>186</v>
      </c>
      <c r="C258" s="376" t="s">
        <v>181</v>
      </c>
      <c r="D258" s="296" t="s">
        <v>32</v>
      </c>
      <c r="E258" s="296" t="s">
        <v>31</v>
      </c>
      <c r="K258" s="371"/>
    </row>
    <row r="259" spans="1:5" ht="21.75" customHeight="1">
      <c r="A259" s="402">
        <f>C270</f>
        <v>666.6600000000001</v>
      </c>
      <c r="B259" s="402">
        <f>D244</f>
        <v>718.8</v>
      </c>
      <c r="C259" s="478">
        <f>B259/A259</f>
        <v>1.0782107821078208</v>
      </c>
      <c r="D259" s="402">
        <f>D270</f>
        <v>363.88</v>
      </c>
      <c r="E259" s="479">
        <f>D259/A259</f>
        <v>0.5458254582545825</v>
      </c>
    </row>
    <row r="260" spans="1:4" ht="12.75" hidden="1">
      <c r="A260" s="99">
        <v>47718.17</v>
      </c>
      <c r="B260" s="91">
        <v>52695.2695473923</v>
      </c>
      <c r="C260" s="99">
        <v>21852.21479</v>
      </c>
      <c r="D260" s="56">
        <f>A260*75/100</f>
        <v>35788.6275</v>
      </c>
    </row>
    <row r="261" spans="1:8" ht="20.25" customHeight="1">
      <c r="A261" s="41"/>
      <c r="B261" s="41"/>
      <c r="C261" s="41"/>
      <c r="D261" s="41"/>
      <c r="E261" s="41"/>
      <c r="F261" s="41"/>
      <c r="G261" s="41"/>
      <c r="H261" s="41"/>
    </row>
    <row r="262" spans="1:6" ht="15">
      <c r="A262" s="19" t="s">
        <v>149</v>
      </c>
      <c r="B262" s="55"/>
      <c r="C262" s="55"/>
      <c r="D262" s="55"/>
      <c r="E262" s="55"/>
      <c r="F262" s="55"/>
    </row>
    <row r="263" spans="1:8" ht="13.5" thickBot="1">
      <c r="A263" s="41"/>
      <c r="B263" s="41" t="s">
        <v>241</v>
      </c>
      <c r="C263" s="41"/>
      <c r="D263" s="41"/>
      <c r="E263" s="41" t="s">
        <v>7</v>
      </c>
      <c r="F263" s="41"/>
      <c r="G263" s="41"/>
      <c r="H263" s="41"/>
    </row>
    <row r="264" spans="1:8" ht="48" customHeight="1">
      <c r="A264" s="244" t="s">
        <v>22</v>
      </c>
      <c r="B264" s="245" t="s">
        <v>23</v>
      </c>
      <c r="C264" s="245" t="str">
        <f>C248</f>
        <v>Allocation for 2019-20                   </v>
      </c>
      <c r="D264" s="245" t="s">
        <v>134</v>
      </c>
      <c r="E264" s="247" t="s">
        <v>39</v>
      </c>
      <c r="F264" s="41"/>
      <c r="G264" s="41"/>
      <c r="H264" s="41"/>
    </row>
    <row r="265" spans="1:17" s="17" customFormat="1" ht="15.75">
      <c r="A265" s="297">
        <v>1</v>
      </c>
      <c r="B265" s="268">
        <v>2</v>
      </c>
      <c r="C265" s="268">
        <v>3</v>
      </c>
      <c r="D265" s="268">
        <v>4</v>
      </c>
      <c r="E265" s="270">
        <v>5</v>
      </c>
      <c r="F265" s="42"/>
      <c r="G265" s="42"/>
      <c r="H265" s="42"/>
      <c r="I265" s="17">
        <v>65.78</v>
      </c>
      <c r="J265" s="17">
        <v>80.39</v>
      </c>
      <c r="K265" s="588">
        <f>SUM(I265:J265)</f>
        <v>146.17000000000002</v>
      </c>
      <c r="L265" s="347"/>
      <c r="M265" s="347"/>
      <c r="N265" s="348"/>
      <c r="O265" s="347"/>
      <c r="P265" s="347"/>
      <c r="Q265" s="347"/>
    </row>
    <row r="266" spans="1:11" ht="15">
      <c r="A266" s="216">
        <v>1</v>
      </c>
      <c r="B266" s="258" t="s">
        <v>128</v>
      </c>
      <c r="C266" s="324">
        <f>C250</f>
        <v>270.47</v>
      </c>
      <c r="D266" s="402">
        <v>146.17000000000002</v>
      </c>
      <c r="E266" s="201">
        <f>D266/C266</f>
        <v>0.5404296225089659</v>
      </c>
      <c r="F266" s="41"/>
      <c r="G266" s="41"/>
      <c r="H266" s="41"/>
      <c r="I266" s="10">
        <v>41.480000000000004</v>
      </c>
      <c r="J266" s="10">
        <v>50.69</v>
      </c>
      <c r="K266" s="588">
        <f>SUM(I266:J266)</f>
        <v>92.17</v>
      </c>
    </row>
    <row r="267" spans="1:11" ht="15">
      <c r="A267" s="216">
        <v>2</v>
      </c>
      <c r="B267" s="258" t="s">
        <v>129</v>
      </c>
      <c r="C267" s="324">
        <f>C251</f>
        <v>168.3</v>
      </c>
      <c r="D267" s="402">
        <v>92.17</v>
      </c>
      <c r="E267" s="201">
        <f>D267/C267</f>
        <v>0.547653000594177</v>
      </c>
      <c r="F267" s="41"/>
      <c r="G267" s="41"/>
      <c r="H267" s="41"/>
      <c r="I267" s="10">
        <v>12.12</v>
      </c>
      <c r="J267" s="10">
        <v>14.82</v>
      </c>
      <c r="K267" s="588">
        <f>SUM(I267:J267)</f>
        <v>26.939999999999998</v>
      </c>
    </row>
    <row r="268" spans="1:11" ht="15">
      <c r="A268" s="216">
        <v>3</v>
      </c>
      <c r="B268" s="258" t="s">
        <v>130</v>
      </c>
      <c r="C268" s="324">
        <f>C252</f>
        <v>51.82</v>
      </c>
      <c r="D268" s="402">
        <v>26.939999999999998</v>
      </c>
      <c r="E268" s="201">
        <f>D268/C268</f>
        <v>0.5198764955615592</v>
      </c>
      <c r="F268" s="41"/>
      <c r="G268" s="41"/>
      <c r="H268" s="41"/>
      <c r="I268" s="10">
        <v>44.36999999999999</v>
      </c>
      <c r="J268" s="10">
        <v>54.230000000000004</v>
      </c>
      <c r="K268" s="588">
        <f>SUM(I268:J268)</f>
        <v>98.6</v>
      </c>
    </row>
    <row r="269" spans="1:11" ht="15">
      <c r="A269" s="216">
        <v>4</v>
      </c>
      <c r="B269" s="258" t="s">
        <v>131</v>
      </c>
      <c r="C269" s="324">
        <f>C253</f>
        <v>176.07</v>
      </c>
      <c r="D269" s="402">
        <v>98.6</v>
      </c>
      <c r="E269" s="201">
        <f>D269/C269</f>
        <v>0.5600045436474129</v>
      </c>
      <c r="F269" s="41"/>
      <c r="G269" s="41"/>
      <c r="H269" s="41"/>
      <c r="I269" s="10">
        <v>163.75</v>
      </c>
      <c r="J269" s="10">
        <v>200.13</v>
      </c>
      <c r="K269" s="588">
        <f>SUM(I269:J269)</f>
        <v>363.88</v>
      </c>
    </row>
    <row r="270" spans="1:17" s="11" customFormat="1" ht="21.75" customHeight="1" thickBot="1">
      <c r="A270" s="240"/>
      <c r="B270" s="236" t="s">
        <v>45</v>
      </c>
      <c r="C270" s="327">
        <f>SUM(C266:C269)</f>
        <v>666.6600000000001</v>
      </c>
      <c r="D270" s="327">
        <f>SUM(D266:D269)</f>
        <v>363.88</v>
      </c>
      <c r="E270" s="480">
        <f>D270/C270</f>
        <v>0.5458254582545825</v>
      </c>
      <c r="F270" s="40"/>
      <c r="G270" s="40"/>
      <c r="H270" s="40"/>
      <c r="K270" s="365"/>
      <c r="L270" s="348"/>
      <c r="M270" s="348"/>
      <c r="N270" s="348"/>
      <c r="O270" s="348"/>
      <c r="P270" s="348"/>
      <c r="Q270" s="348"/>
    </row>
    <row r="271" spans="1:17" s="11" customFormat="1" ht="12.75" customHeight="1">
      <c r="A271" s="162"/>
      <c r="B271" s="159"/>
      <c r="C271" s="172"/>
      <c r="D271" s="173"/>
      <c r="E271" s="168"/>
      <c r="F271" s="40"/>
      <c r="G271" s="40"/>
      <c r="H271" s="40"/>
      <c r="K271" s="365"/>
      <c r="L271" s="348"/>
      <c r="M271" s="348"/>
      <c r="N271" s="348"/>
      <c r="O271" s="348"/>
      <c r="P271" s="348"/>
      <c r="Q271" s="348"/>
    </row>
    <row r="272" spans="1:17" s="11" customFormat="1" ht="12.75" customHeight="1">
      <c r="A272" s="162"/>
      <c r="B272" s="159"/>
      <c r="C272" s="172"/>
      <c r="D272" s="173"/>
      <c r="E272" s="168"/>
      <c r="F272" s="40"/>
      <c r="G272" s="40"/>
      <c r="H272" s="40"/>
      <c r="K272" s="365"/>
      <c r="L272" s="348"/>
      <c r="M272" s="348"/>
      <c r="N272" s="348"/>
      <c r="O272" s="348"/>
      <c r="P272" s="348"/>
      <c r="Q272" s="348"/>
    </row>
    <row r="273" spans="1:8" ht="15">
      <c r="A273" s="124" t="s">
        <v>242</v>
      </c>
      <c r="B273" s="41"/>
      <c r="C273" s="41"/>
      <c r="D273" s="41"/>
      <c r="E273" s="41"/>
      <c r="F273" s="41"/>
      <c r="G273" s="41"/>
      <c r="H273" s="41"/>
    </row>
    <row r="274" spans="1:8" ht="15">
      <c r="A274" s="124" t="s">
        <v>117</v>
      </c>
      <c r="B274" s="39"/>
      <c r="C274" s="39"/>
      <c r="D274" s="39"/>
      <c r="E274" s="41"/>
      <c r="F274" s="41"/>
      <c r="G274" s="41"/>
      <c r="H274" s="41"/>
    </row>
    <row r="275" spans="2:8" ht="12" customHeight="1" thickBot="1">
      <c r="B275" s="41"/>
      <c r="C275" s="41"/>
      <c r="D275" s="41"/>
      <c r="E275" s="41"/>
      <c r="F275" s="41"/>
      <c r="G275" s="41"/>
      <c r="H275" s="41"/>
    </row>
    <row r="276" spans="1:6" ht="30.75">
      <c r="A276" s="244" t="s">
        <v>1</v>
      </c>
      <c r="B276" s="245" t="s">
        <v>2</v>
      </c>
      <c r="C276" s="246" t="s">
        <v>24</v>
      </c>
      <c r="D276" s="246" t="s">
        <v>25</v>
      </c>
      <c r="E276" s="247" t="s">
        <v>40</v>
      </c>
      <c r="F276" s="43"/>
    </row>
    <row r="277" spans="1:17" s="17" customFormat="1" ht="19.5" customHeight="1">
      <c r="A277" s="248">
        <v>1</v>
      </c>
      <c r="B277" s="249">
        <v>2</v>
      </c>
      <c r="C277" s="250">
        <v>3</v>
      </c>
      <c r="D277" s="250">
        <v>4</v>
      </c>
      <c r="E277" s="251">
        <v>5</v>
      </c>
      <c r="F277" s="44"/>
      <c r="K277" s="363"/>
      <c r="L277" s="347"/>
      <c r="M277" s="347"/>
      <c r="N277" s="348"/>
      <c r="O277" s="347"/>
      <c r="P277" s="347"/>
      <c r="Q277" s="347"/>
    </row>
    <row r="278" spans="1:7" ht="13.5" customHeight="1">
      <c r="A278" s="216">
        <v>1</v>
      </c>
      <c r="B278" s="258" t="s">
        <v>128</v>
      </c>
      <c r="C278" s="481">
        <f>E178</f>
        <v>0.806808177638658</v>
      </c>
      <c r="D278" s="478">
        <f>E266</f>
        <v>0.5404296225089659</v>
      </c>
      <c r="E278" s="299">
        <f>(D278-C278)*100</f>
        <v>-26.63785551296921</v>
      </c>
      <c r="F278" s="100"/>
      <c r="G278" s="26"/>
    </row>
    <row r="279" spans="1:7" ht="13.5" customHeight="1">
      <c r="A279" s="216">
        <v>2</v>
      </c>
      <c r="B279" s="258" t="s">
        <v>129</v>
      </c>
      <c r="C279" s="481">
        <f>E179</f>
        <v>0.8047929940480872</v>
      </c>
      <c r="D279" s="478">
        <f>E267</f>
        <v>0.547653000594177</v>
      </c>
      <c r="E279" s="299">
        <f>(D279-C279)*100</f>
        <v>-25.713999345391024</v>
      </c>
      <c r="F279" s="100"/>
      <c r="G279" s="26"/>
    </row>
    <row r="280" spans="1:7" ht="13.5" customHeight="1">
      <c r="A280" s="216">
        <v>3</v>
      </c>
      <c r="B280" s="258" t="s">
        <v>130</v>
      </c>
      <c r="C280" s="481">
        <f>E180</f>
        <v>0.8048533872598586</v>
      </c>
      <c r="D280" s="478">
        <f>E268</f>
        <v>0.5198764955615592</v>
      </c>
      <c r="E280" s="299">
        <f>(D280-C280)*100</f>
        <v>-28.497689169829933</v>
      </c>
      <c r="F280" s="100"/>
      <c r="G280" s="26"/>
    </row>
    <row r="281" spans="1:7" ht="13.5" customHeight="1">
      <c r="A281" s="216">
        <v>4</v>
      </c>
      <c r="B281" s="258" t="s">
        <v>131</v>
      </c>
      <c r="C281" s="481">
        <f>E181</f>
        <v>0.7985862181335073</v>
      </c>
      <c r="D281" s="478">
        <f>E269</f>
        <v>0.5600045436474129</v>
      </c>
      <c r="E281" s="299">
        <f>(D281-C281)*100</f>
        <v>-23.858167448609436</v>
      </c>
      <c r="F281" s="100"/>
      <c r="G281" s="26"/>
    </row>
    <row r="282" spans="1:7" ht="13.5" customHeight="1" thickBot="1">
      <c r="A282" s="219"/>
      <c r="B282" s="300" t="s">
        <v>45</v>
      </c>
      <c r="C282" s="482">
        <f>E182</f>
        <v>0.8039720730254445</v>
      </c>
      <c r="D282" s="483">
        <f>E270</f>
        <v>0.5458254582545825</v>
      </c>
      <c r="E282" s="221">
        <f>(D282-C282)*100</f>
        <v>-25.814661477086197</v>
      </c>
      <c r="F282" s="100"/>
      <c r="G282" s="26"/>
    </row>
    <row r="283" spans="1:7" ht="13.5" customHeight="1">
      <c r="A283" s="70"/>
      <c r="B283" s="49"/>
      <c r="C283" s="125"/>
      <c r="D283" s="35"/>
      <c r="E283" s="174"/>
      <c r="F283" s="100"/>
      <c r="G283" s="26"/>
    </row>
    <row r="284" spans="1:7" ht="13.5" customHeight="1">
      <c r="A284" s="70"/>
      <c r="B284" s="49"/>
      <c r="C284" s="125"/>
      <c r="D284" s="35"/>
      <c r="E284" s="174"/>
      <c r="F284" s="100"/>
      <c r="G284" s="26"/>
    </row>
    <row r="285" spans="1:7" ht="14.25" customHeight="1">
      <c r="A285" s="74"/>
      <c r="B285" s="75"/>
      <c r="C285" s="76"/>
      <c r="D285" s="76"/>
      <c r="E285" s="77"/>
      <c r="F285" s="78"/>
      <c r="G285" s="79"/>
    </row>
    <row r="286" spans="1:8" ht="15" hidden="1">
      <c r="A286" s="124" t="s">
        <v>243</v>
      </c>
      <c r="B286" s="39"/>
      <c r="C286" s="39"/>
      <c r="D286" s="39"/>
      <c r="E286" s="39"/>
      <c r="F286" s="39"/>
      <c r="G286" s="39"/>
      <c r="H286" s="41"/>
    </row>
    <row r="287" spans="2:8" ht="14.25" customHeight="1" hidden="1" thickBot="1">
      <c r="B287" s="41"/>
      <c r="C287" s="41"/>
      <c r="D287" s="41"/>
      <c r="E287" s="62" t="s">
        <v>61</v>
      </c>
      <c r="F287" s="41"/>
      <c r="G287" s="41"/>
      <c r="H287" s="41"/>
    </row>
    <row r="288" spans="1:20" ht="69.75" hidden="1">
      <c r="A288" s="244" t="s">
        <v>1</v>
      </c>
      <c r="B288" s="245" t="s">
        <v>2</v>
      </c>
      <c r="C288" s="245" t="s">
        <v>244</v>
      </c>
      <c r="D288" s="245" t="s">
        <v>62</v>
      </c>
      <c r="E288" s="245" t="s">
        <v>63</v>
      </c>
      <c r="F288" s="247" t="s">
        <v>64</v>
      </c>
      <c r="J288" s="488" t="s">
        <v>23</v>
      </c>
      <c r="K288" s="128" t="s">
        <v>150</v>
      </c>
      <c r="L288" s="490" t="s">
        <v>151</v>
      </c>
      <c r="M288" s="498" t="s">
        <v>180</v>
      </c>
      <c r="N288" s="496" t="s">
        <v>152</v>
      </c>
      <c r="O288" s="127" t="s">
        <v>153</v>
      </c>
      <c r="P288" s="493" t="s">
        <v>154</v>
      </c>
      <c r="Q288" s="484"/>
      <c r="R288" s="484"/>
      <c r="S288" s="484"/>
      <c r="T288" s="485"/>
    </row>
    <row r="289" spans="1:20" s="17" customFormat="1" ht="13.5" customHeight="1" hidden="1">
      <c r="A289" s="248">
        <v>1</v>
      </c>
      <c r="B289" s="249">
        <v>2</v>
      </c>
      <c r="C289" s="581">
        <v>3</v>
      </c>
      <c r="D289" s="249">
        <v>4</v>
      </c>
      <c r="E289" s="249">
        <v>5</v>
      </c>
      <c r="F289" s="251">
        <v>6</v>
      </c>
      <c r="J289" s="489" t="s">
        <v>128</v>
      </c>
      <c r="K289" s="389">
        <v>1723092</v>
      </c>
      <c r="L289" s="491">
        <v>1351190</v>
      </c>
      <c r="M289" s="499">
        <f>SUM(K289:L289)</f>
        <v>3074282</v>
      </c>
      <c r="N289" s="497">
        <f>K289*100/1000000</f>
        <v>172.3092</v>
      </c>
      <c r="O289" s="495">
        <f>L289*150/1000000</f>
        <v>202.6785</v>
      </c>
      <c r="P289" s="494">
        <f>N289+O289</f>
        <v>374.9877</v>
      </c>
      <c r="Q289" s="149"/>
      <c r="R289" s="451"/>
      <c r="S289" s="451"/>
      <c r="T289" s="485"/>
    </row>
    <row r="290" spans="1:20" ht="15" customHeight="1" hidden="1">
      <c r="A290" s="216">
        <v>1</v>
      </c>
      <c r="B290" s="258" t="s">
        <v>128</v>
      </c>
      <c r="C290" s="582">
        <v>3074282</v>
      </c>
      <c r="D290" s="324">
        <v>595.2476</v>
      </c>
      <c r="E290" s="324">
        <f>D178</f>
        <v>494.88</v>
      </c>
      <c r="F290" s="301">
        <f>E290/D290</f>
        <v>0.8313851244423328</v>
      </c>
      <c r="J290" s="489" t="s">
        <v>129</v>
      </c>
      <c r="K290" s="389">
        <v>1131756</v>
      </c>
      <c r="L290" s="491">
        <v>894220</v>
      </c>
      <c r="M290" s="499">
        <f>SUM(K290:L290)</f>
        <v>2025976</v>
      </c>
      <c r="N290" s="497">
        <f>K290*100/1000000</f>
        <v>113.1756</v>
      </c>
      <c r="O290" s="495">
        <f>L290*150/1000000</f>
        <v>134.133</v>
      </c>
      <c r="P290" s="494">
        <f>N290+O290</f>
        <v>247.3086</v>
      </c>
      <c r="Q290" s="149"/>
      <c r="R290" s="451"/>
      <c r="S290" s="451"/>
      <c r="T290" s="485"/>
    </row>
    <row r="291" spans="1:20" ht="15" customHeight="1" hidden="1">
      <c r="A291" s="216">
        <v>2</v>
      </c>
      <c r="B291" s="258" t="s">
        <v>129</v>
      </c>
      <c r="C291" s="582">
        <v>2025976</v>
      </c>
      <c r="D291" s="324">
        <v>371.52475000000004</v>
      </c>
      <c r="E291" s="324">
        <f>D179</f>
        <v>306.94</v>
      </c>
      <c r="F291" s="301">
        <f>E291/D291</f>
        <v>0.8261629945245907</v>
      </c>
      <c r="J291" s="489" t="s">
        <v>130</v>
      </c>
      <c r="K291" s="389">
        <v>350805</v>
      </c>
      <c r="L291" s="491">
        <v>211012</v>
      </c>
      <c r="M291" s="499">
        <f>SUM(K291:L291)</f>
        <v>561817</v>
      </c>
      <c r="N291" s="497">
        <f>K291*100/1000000</f>
        <v>35.0805</v>
      </c>
      <c r="O291" s="495">
        <f>L291*150/1000000</f>
        <v>31.6518</v>
      </c>
      <c r="P291" s="494">
        <f>N291+O291</f>
        <v>66.73230000000001</v>
      </c>
      <c r="Q291" s="149"/>
      <c r="R291" s="451"/>
      <c r="S291" s="451"/>
      <c r="T291" s="485"/>
    </row>
    <row r="292" spans="1:20" ht="15" customHeight="1" hidden="1" thickBot="1">
      <c r="A292" s="216">
        <v>3</v>
      </c>
      <c r="B292" s="258" t="s">
        <v>130</v>
      </c>
      <c r="C292" s="582">
        <v>561817</v>
      </c>
      <c r="D292" s="324">
        <v>108.23705000000001</v>
      </c>
      <c r="E292" s="324">
        <f>D180</f>
        <v>87.56</v>
      </c>
      <c r="F292" s="301">
        <f>E292/D292</f>
        <v>0.8089651371688344</v>
      </c>
      <c r="J292" s="501" t="s">
        <v>131</v>
      </c>
      <c r="K292" s="502">
        <v>1235531</v>
      </c>
      <c r="L292" s="503">
        <v>924105</v>
      </c>
      <c r="M292" s="504">
        <f>SUM(K292:L292)</f>
        <v>2159636</v>
      </c>
      <c r="N292" s="505">
        <f>K292*100/1000000</f>
        <v>123.5531</v>
      </c>
      <c r="O292" s="506">
        <f>L292*150/1000000</f>
        <v>138.61575</v>
      </c>
      <c r="P292" s="507">
        <f>N292+O292</f>
        <v>262.16885</v>
      </c>
      <c r="Q292" s="149"/>
      <c r="R292" s="451"/>
      <c r="S292" s="451"/>
      <c r="T292" s="485"/>
    </row>
    <row r="293" spans="1:20" ht="15" customHeight="1" hidden="1" thickBot="1">
      <c r="A293" s="216">
        <v>4</v>
      </c>
      <c r="B293" s="258" t="s">
        <v>131</v>
      </c>
      <c r="C293" s="582">
        <v>2159636</v>
      </c>
      <c r="D293" s="324">
        <v>401.12064999999996</v>
      </c>
      <c r="E293" s="324">
        <f>D181</f>
        <v>318.58000000000004</v>
      </c>
      <c r="F293" s="301">
        <f>E293/D293</f>
        <v>0.7942248797213508</v>
      </c>
      <c r="J293" s="508" t="s">
        <v>3</v>
      </c>
      <c r="K293" s="509">
        <f aca="true" t="shared" si="1" ref="K293:P293">SUM(K289:K292)</f>
        <v>4441184</v>
      </c>
      <c r="L293" s="509">
        <f t="shared" si="1"/>
        <v>3380527</v>
      </c>
      <c r="M293" s="510">
        <f t="shared" si="1"/>
        <v>7821711</v>
      </c>
      <c r="N293" s="511">
        <f t="shared" si="1"/>
        <v>444.11839999999995</v>
      </c>
      <c r="O293" s="512">
        <f t="shared" si="1"/>
        <v>507.07905</v>
      </c>
      <c r="P293" s="513">
        <f t="shared" si="1"/>
        <v>951.19745</v>
      </c>
      <c r="Q293" s="486"/>
      <c r="R293" s="453"/>
      <c r="S293" s="454"/>
      <c r="T293" s="487"/>
    </row>
    <row r="294" spans="1:6" ht="18" customHeight="1" hidden="1" thickBot="1">
      <c r="A294" s="274"/>
      <c r="B294" s="236" t="s">
        <v>45</v>
      </c>
      <c r="C294" s="583">
        <f>SUM(C290:C293)</f>
        <v>7821711</v>
      </c>
      <c r="D294" s="476">
        <v>1476.1300500000002</v>
      </c>
      <c r="E294" s="327">
        <f>SUM(E290:E293)</f>
        <v>1207.96</v>
      </c>
      <c r="F294" s="302">
        <f>E294/D294</f>
        <v>0.8183289812438951</v>
      </c>
    </row>
    <row r="295" spans="1:7" ht="14.25" customHeight="1" hidden="1">
      <c r="A295" s="98"/>
      <c r="B295" s="75"/>
      <c r="C295" s="76"/>
      <c r="D295" s="76"/>
      <c r="E295" s="77"/>
      <c r="F295" s="78"/>
      <c r="G295" s="79"/>
    </row>
    <row r="296" spans="1:24" s="134" customFormat="1" ht="15.75" customHeight="1" hidden="1" thickBot="1">
      <c r="A296" s="599" t="s">
        <v>245</v>
      </c>
      <c r="B296" s="599"/>
      <c r="C296" s="599"/>
      <c r="D296" s="599"/>
      <c r="E296" s="599"/>
      <c r="F296" s="599"/>
      <c r="G296" s="130"/>
      <c r="H296" s="130"/>
      <c r="I296" s="130"/>
      <c r="J296" s="131"/>
      <c r="K296" s="368"/>
      <c r="L296" s="359"/>
      <c r="M296" s="359"/>
      <c r="N296" s="359"/>
      <c r="O296" s="359"/>
      <c r="P296" s="343"/>
      <c r="Q296" s="132"/>
      <c r="R296" s="132"/>
      <c r="S296" s="131"/>
      <c r="T296" s="133"/>
      <c r="U296" s="133"/>
      <c r="V296" s="133"/>
      <c r="W296" s="133"/>
      <c r="X296" s="133"/>
    </row>
    <row r="297" spans="1:34" s="134" customFormat="1" ht="94.5" customHeight="1" hidden="1">
      <c r="A297" s="244" t="s">
        <v>1</v>
      </c>
      <c r="B297" s="245" t="s">
        <v>2</v>
      </c>
      <c r="C297" s="245" t="s">
        <v>246</v>
      </c>
      <c r="D297" s="245" t="s">
        <v>158</v>
      </c>
      <c r="E297" s="245" t="s">
        <v>159</v>
      </c>
      <c r="F297" s="215" t="s">
        <v>160</v>
      </c>
      <c r="G297" s="130"/>
      <c r="H297" s="130"/>
      <c r="I297" s="130"/>
      <c r="J297" s="514" t="s">
        <v>23</v>
      </c>
      <c r="K297" s="126" t="s">
        <v>161</v>
      </c>
      <c r="L297" s="515" t="s">
        <v>162</v>
      </c>
      <c r="M297" s="516" t="s">
        <v>163</v>
      </c>
      <c r="N297" s="516" t="s">
        <v>164</v>
      </c>
      <c r="O297" s="517" t="s">
        <v>165</v>
      </c>
      <c r="P297" s="351"/>
      <c r="Q297" s="351"/>
      <c r="R297" s="135"/>
      <c r="S297" s="135"/>
      <c r="T297" s="135"/>
      <c r="U297" s="135"/>
      <c r="V297" s="135"/>
      <c r="W297" s="133"/>
      <c r="X297" s="126" t="s">
        <v>23</v>
      </c>
      <c r="Y297" s="136" t="s">
        <v>166</v>
      </c>
      <c r="Z297" s="136" t="s">
        <v>167</v>
      </c>
      <c r="AA297" s="136" t="s">
        <v>168</v>
      </c>
      <c r="AB297" s="133"/>
      <c r="AC297" s="133"/>
      <c r="AD297" s="133"/>
      <c r="AE297" s="133"/>
      <c r="AF297" s="133"/>
      <c r="AG297" s="133"/>
      <c r="AH297" s="133"/>
    </row>
    <row r="298" spans="1:34" s="134" customFormat="1" ht="15" hidden="1">
      <c r="A298" s="210">
        <v>1</v>
      </c>
      <c r="B298" s="211" t="s">
        <v>128</v>
      </c>
      <c r="C298" s="293">
        <f>C290</f>
        <v>3074282</v>
      </c>
      <c r="D298" s="584"/>
      <c r="E298" s="500">
        <f>D266</f>
        <v>146.17000000000002</v>
      </c>
      <c r="F298" s="303" t="e">
        <f>E298/D298</f>
        <v>#DIV/0!</v>
      </c>
      <c r="G298" s="130"/>
      <c r="H298" s="130"/>
      <c r="I298" s="130"/>
      <c r="J298" s="489" t="s">
        <v>128</v>
      </c>
      <c r="K298" s="396">
        <v>16246.86875</v>
      </c>
      <c r="L298" s="137">
        <f>(K298*3.86*69)+(K298*4.13*121)</f>
        <v>12446238.7433125</v>
      </c>
      <c r="M298" s="137">
        <v>13970.7375</v>
      </c>
      <c r="N298" s="397">
        <f>(M298*5.78*69)+(M298*6.18*121)</f>
        <v>16018847.6175</v>
      </c>
      <c r="O298" s="518">
        <f>(L298+N298)/100000</f>
        <v>284.650863608125</v>
      </c>
      <c r="P298" s="353"/>
      <c r="Q298" s="344"/>
      <c r="R298" s="660"/>
      <c r="S298" s="660"/>
      <c r="T298" s="660"/>
      <c r="U298" s="654"/>
      <c r="V298" s="131"/>
      <c r="W298" s="133"/>
      <c r="X298" s="129" t="s">
        <v>129</v>
      </c>
      <c r="Y298" s="393">
        <v>129.12</v>
      </c>
      <c r="Z298" s="139">
        <v>148.83999999999997</v>
      </c>
      <c r="AA298" s="140">
        <f>SUM(Y298:Z298)</f>
        <v>277.96</v>
      </c>
      <c r="AB298" s="133"/>
      <c r="AC298" s="133"/>
      <c r="AD298" s="133"/>
      <c r="AE298" s="133"/>
      <c r="AF298" s="133"/>
      <c r="AG298" s="133"/>
      <c r="AH298" s="133"/>
    </row>
    <row r="299" spans="1:34" s="134" customFormat="1" ht="15" hidden="1">
      <c r="A299" s="210">
        <v>2</v>
      </c>
      <c r="B299" s="211" t="s">
        <v>129</v>
      </c>
      <c r="C299" s="293">
        <f>C291</f>
        <v>2025976</v>
      </c>
      <c r="D299" s="584"/>
      <c r="E299" s="500">
        <f>D267</f>
        <v>92.17</v>
      </c>
      <c r="F299" s="303" t="e">
        <f>E299/D299</f>
        <v>#DIV/0!</v>
      </c>
      <c r="G299" s="130"/>
      <c r="H299" s="130"/>
      <c r="I299" s="130"/>
      <c r="J299" s="489" t="s">
        <v>129</v>
      </c>
      <c r="K299" s="396">
        <v>10160.9125</v>
      </c>
      <c r="L299" s="137">
        <f>(K299*3.86*69)+(K299*4.13*121)</f>
        <v>7783970.238875</v>
      </c>
      <c r="M299" s="137">
        <v>8706.25625</v>
      </c>
      <c r="N299" s="397">
        <f>(M299*5.78*69)+(M299*6.18*121)</f>
        <v>9982593.41625</v>
      </c>
      <c r="O299" s="518">
        <f>(L299+N299)/100000</f>
        <v>177.66563655125</v>
      </c>
      <c r="P299" s="353"/>
      <c r="Q299" s="344"/>
      <c r="R299" s="141"/>
      <c r="S299" s="138"/>
      <c r="T299" s="141"/>
      <c r="U299" s="654"/>
      <c r="V299" s="131"/>
      <c r="W299" s="133"/>
      <c r="X299" s="129" t="s">
        <v>155</v>
      </c>
      <c r="Y299" s="393">
        <v>73.46</v>
      </c>
      <c r="Z299" s="139">
        <v>97.69</v>
      </c>
      <c r="AA299" s="140">
        <f>SUM(Y299:Z299)</f>
        <v>171.14999999999998</v>
      </c>
      <c r="AB299" s="133"/>
      <c r="AC299" s="133"/>
      <c r="AD299" s="133"/>
      <c r="AE299" s="133"/>
      <c r="AF299" s="133"/>
      <c r="AG299" s="133"/>
      <c r="AH299" s="133"/>
    </row>
    <row r="300" spans="1:34" s="134" customFormat="1" ht="15" hidden="1">
      <c r="A300" s="210">
        <v>3</v>
      </c>
      <c r="B300" s="211" t="s">
        <v>130</v>
      </c>
      <c r="C300" s="293">
        <f>C292</f>
        <v>561817</v>
      </c>
      <c r="D300" s="584"/>
      <c r="E300" s="500">
        <f>D268</f>
        <v>26.939999999999998</v>
      </c>
      <c r="F300" s="303" t="e">
        <f>E300/D300</f>
        <v>#DIV/0!</v>
      </c>
      <c r="G300" s="130"/>
      <c r="H300" s="130"/>
      <c r="I300" s="130"/>
      <c r="J300" s="489" t="s">
        <v>130</v>
      </c>
      <c r="K300" s="396">
        <v>3418.8125</v>
      </c>
      <c r="L300" s="137">
        <f>(K300*3.86*69)+(K300*4.13*121)</f>
        <v>2619049.691875</v>
      </c>
      <c r="M300" s="137">
        <v>2230.66875</v>
      </c>
      <c r="N300" s="397">
        <f>(M300*5.78*69)+(M300*6.18*121)</f>
        <v>2557684.78875</v>
      </c>
      <c r="O300" s="518">
        <f>(L300+N300)/100000</f>
        <v>51.76734480625</v>
      </c>
      <c r="P300" s="353"/>
      <c r="Q300" s="359"/>
      <c r="R300" s="142"/>
      <c r="S300" s="142"/>
      <c r="T300" s="142"/>
      <c r="U300" s="143"/>
      <c r="V300" s="131"/>
      <c r="W300" s="133"/>
      <c r="X300" s="129" t="s">
        <v>156</v>
      </c>
      <c r="Y300" s="393">
        <v>23.53</v>
      </c>
      <c r="Z300" s="139">
        <v>24.12</v>
      </c>
      <c r="AA300" s="140">
        <f>SUM(Y300:Z300)</f>
        <v>47.650000000000006</v>
      </c>
      <c r="AB300" s="133"/>
      <c r="AC300" s="133"/>
      <c r="AD300" s="133"/>
      <c r="AE300" s="133"/>
      <c r="AF300" s="133"/>
      <c r="AG300" s="133"/>
      <c r="AH300" s="133"/>
    </row>
    <row r="301" spans="1:34" s="134" customFormat="1" ht="15" hidden="1">
      <c r="A301" s="210">
        <v>4</v>
      </c>
      <c r="B301" s="211" t="s">
        <v>131</v>
      </c>
      <c r="C301" s="293">
        <f>C293</f>
        <v>2159636</v>
      </c>
      <c r="D301" s="584"/>
      <c r="E301" s="500">
        <f>D269</f>
        <v>98.6</v>
      </c>
      <c r="F301" s="303" t="e">
        <f>E301/D301</f>
        <v>#DIV/0!</v>
      </c>
      <c r="G301" s="144"/>
      <c r="H301" s="130"/>
      <c r="I301" s="130"/>
      <c r="J301" s="489" t="s">
        <v>131</v>
      </c>
      <c r="K301" s="396">
        <v>11576.125</v>
      </c>
      <c r="L301" s="137">
        <f>(K301*3.86*69)+(K301*4.13*121)</f>
        <v>8868122.07875</v>
      </c>
      <c r="M301" s="137">
        <v>8995.94375</v>
      </c>
      <c r="N301" s="397">
        <f>(M301*5.78*69)+(M301*6.18*121)</f>
        <v>10314749.10375</v>
      </c>
      <c r="O301" s="518">
        <f>(L301+N301)/100000</f>
        <v>191.82871182499997</v>
      </c>
      <c r="P301" s="353"/>
      <c r="Q301" s="359"/>
      <c r="R301" s="142"/>
      <c r="S301" s="142"/>
      <c r="T301" s="142"/>
      <c r="U301" s="143"/>
      <c r="V301" s="131"/>
      <c r="W301" s="133"/>
      <c r="X301" s="129" t="s">
        <v>157</v>
      </c>
      <c r="Y301" s="393">
        <v>80.9</v>
      </c>
      <c r="Z301" s="139">
        <v>88.23</v>
      </c>
      <c r="AA301" s="140">
        <f>SUM(Y301:Z301)</f>
        <v>169.13</v>
      </c>
      <c r="AB301" s="133"/>
      <c r="AC301" s="133"/>
      <c r="AD301" s="133"/>
      <c r="AE301" s="133"/>
      <c r="AF301" s="133"/>
      <c r="AG301" s="133"/>
      <c r="AH301" s="133"/>
    </row>
    <row r="302" spans="1:34" s="134" customFormat="1" ht="15.75" hidden="1" thickBot="1">
      <c r="A302" s="655" t="s">
        <v>3</v>
      </c>
      <c r="B302" s="656"/>
      <c r="C302" s="543">
        <f>SUM(C298:C301)</f>
        <v>7821711</v>
      </c>
      <c r="D302" s="585">
        <f>SUM(D298:D301)</f>
        <v>0</v>
      </c>
      <c r="E302" s="395">
        <f>SUM(E298:E301)</f>
        <v>363.88</v>
      </c>
      <c r="F302" s="304" t="e">
        <f>E302/D302</f>
        <v>#DIV/0!</v>
      </c>
      <c r="G302" s="130"/>
      <c r="H302" s="130"/>
      <c r="I302" s="130"/>
      <c r="J302" s="492" t="s">
        <v>169</v>
      </c>
      <c r="K302" s="519">
        <v>41402.71875</v>
      </c>
      <c r="L302" s="520">
        <f>(K302*3.86*69)+(K302*4.13*121)</f>
        <v>31717380.7528125</v>
      </c>
      <c r="M302" s="520">
        <v>33903.60625</v>
      </c>
      <c r="N302" s="521">
        <f>(M302*5.78*69)+(M302*6.18*121)</f>
        <v>38873874.926249996</v>
      </c>
      <c r="O302" s="522">
        <f>(L302+N302)/100000</f>
        <v>705.912556790625</v>
      </c>
      <c r="P302" s="353"/>
      <c r="Q302" s="145"/>
      <c r="R302" s="145"/>
      <c r="S302" s="131"/>
      <c r="T302" s="131"/>
      <c r="U302" s="131"/>
      <c r="V302" s="131"/>
      <c r="W302" s="133"/>
      <c r="X302" s="129" t="s">
        <v>169</v>
      </c>
      <c r="Y302" s="394">
        <v>307.01000000000005</v>
      </c>
      <c r="Z302" s="139">
        <v>358.88</v>
      </c>
      <c r="AA302" s="140">
        <f>SUM(Y302:Z302)</f>
        <v>665.8900000000001</v>
      </c>
      <c r="AB302" s="133"/>
      <c r="AC302" s="133"/>
      <c r="AD302" s="133"/>
      <c r="AE302" s="133"/>
      <c r="AF302" s="133"/>
      <c r="AG302" s="133"/>
      <c r="AH302" s="133"/>
    </row>
    <row r="303" spans="1:34" s="134" customFormat="1" ht="11.25" hidden="1">
      <c r="A303" s="141"/>
      <c r="B303" s="141"/>
      <c r="C303" s="146"/>
      <c r="D303" s="377"/>
      <c r="E303" s="377"/>
      <c r="F303" s="148"/>
      <c r="G303" s="130"/>
      <c r="H303" s="130"/>
      <c r="I303" s="130"/>
      <c r="J303" s="149"/>
      <c r="K303" s="369"/>
      <c r="L303" s="345"/>
      <c r="M303" s="150"/>
      <c r="N303" s="360"/>
      <c r="O303" s="352"/>
      <c r="P303" s="353"/>
      <c r="Q303" s="145"/>
      <c r="R303" s="145"/>
      <c r="S303" s="131"/>
      <c r="T303" s="131"/>
      <c r="U303" s="131"/>
      <c r="V303" s="131"/>
      <c r="W303" s="133"/>
      <c r="X303" s="149"/>
      <c r="Y303" s="151"/>
      <c r="Z303" s="151"/>
      <c r="AA303" s="152"/>
      <c r="AB303" s="133"/>
      <c r="AC303" s="133"/>
      <c r="AD303" s="133"/>
      <c r="AE303" s="133"/>
      <c r="AF303" s="133"/>
      <c r="AG303" s="133"/>
      <c r="AH303" s="133"/>
    </row>
    <row r="304" spans="1:34" s="134" customFormat="1" ht="11.25">
      <c r="A304" s="141"/>
      <c r="B304" s="141"/>
      <c r="C304" s="146"/>
      <c r="D304" s="147"/>
      <c r="E304" s="147"/>
      <c r="F304" s="148"/>
      <c r="G304" s="130"/>
      <c r="H304" s="130"/>
      <c r="I304" s="130"/>
      <c r="J304" s="149"/>
      <c r="K304" s="369"/>
      <c r="L304" s="345"/>
      <c r="M304" s="150"/>
      <c r="N304" s="360"/>
      <c r="O304" s="352"/>
      <c r="P304" s="353"/>
      <c r="Q304" s="145"/>
      <c r="R304" s="145"/>
      <c r="S304" s="131"/>
      <c r="T304" s="131"/>
      <c r="U304" s="131"/>
      <c r="V304" s="131"/>
      <c r="W304" s="133"/>
      <c r="X304" s="149"/>
      <c r="Y304" s="151"/>
      <c r="Z304" s="151"/>
      <c r="AA304" s="152"/>
      <c r="AB304" s="133"/>
      <c r="AC304" s="133"/>
      <c r="AD304" s="133"/>
      <c r="AE304" s="133"/>
      <c r="AF304" s="133"/>
      <c r="AG304" s="133"/>
      <c r="AH304" s="133"/>
    </row>
    <row r="305" spans="1:7" ht="13.5" customHeight="1">
      <c r="A305" s="305" t="s">
        <v>116</v>
      </c>
      <c r="B305" s="9"/>
      <c r="C305" s="9"/>
      <c r="D305" s="101"/>
      <c r="E305" s="101"/>
      <c r="F305" s="101"/>
      <c r="G305" s="102"/>
    </row>
    <row r="306" spans="1:7" ht="13.5" customHeight="1" thickBot="1">
      <c r="A306" s="157"/>
      <c r="B306" s="157"/>
      <c r="C306" s="157"/>
      <c r="D306" s="158"/>
      <c r="E306" s="158"/>
      <c r="F306" s="158"/>
      <c r="G306" s="158"/>
    </row>
    <row r="307" spans="1:14" ht="13.5" customHeight="1" thickBot="1">
      <c r="A307" s="306" t="s">
        <v>90</v>
      </c>
      <c r="B307" s="306"/>
      <c r="C307" s="306"/>
      <c r="D307" s="307"/>
      <c r="E307" s="307"/>
      <c r="F307" s="307"/>
      <c r="G307" s="307"/>
      <c r="I307" s="642" t="s">
        <v>29</v>
      </c>
      <c r="J307" s="643"/>
      <c r="K307" s="644"/>
      <c r="L307" s="642" t="s">
        <v>143</v>
      </c>
      <c r="M307" s="643"/>
      <c r="N307" s="644"/>
    </row>
    <row r="308" spans="1:14" ht="46.5" customHeight="1">
      <c r="A308" s="286" t="s">
        <v>22</v>
      </c>
      <c r="B308" s="287" t="s">
        <v>23</v>
      </c>
      <c r="C308" s="287" t="s">
        <v>220</v>
      </c>
      <c r="D308" s="287" t="s">
        <v>247</v>
      </c>
      <c r="E308" s="287" t="s">
        <v>91</v>
      </c>
      <c r="F308" s="287" t="s">
        <v>92</v>
      </c>
      <c r="G308" s="308" t="s">
        <v>93</v>
      </c>
      <c r="I308" s="355" t="s">
        <v>139</v>
      </c>
      <c r="J308" s="358" t="s">
        <v>140</v>
      </c>
      <c r="K308" s="354" t="s">
        <v>3</v>
      </c>
      <c r="L308" s="355" t="s">
        <v>139</v>
      </c>
      <c r="M308" s="358" t="s">
        <v>140</v>
      </c>
      <c r="N308" s="354" t="s">
        <v>3</v>
      </c>
    </row>
    <row r="309" spans="1:14" ht="15" customHeight="1">
      <c r="A309" s="309">
        <v>1</v>
      </c>
      <c r="B309" s="211" t="s">
        <v>128</v>
      </c>
      <c r="C309" s="402">
        <v>72.29999999999998</v>
      </c>
      <c r="D309" s="402">
        <v>0.9</v>
      </c>
      <c r="E309" s="402">
        <v>71.30000000000001</v>
      </c>
      <c r="F309" s="523">
        <f>E309+D309</f>
        <v>72.20000000000002</v>
      </c>
      <c r="G309" s="526">
        <f>F309/C309</f>
        <v>0.9986168741355468</v>
      </c>
      <c r="I309" s="528">
        <v>49.39999999999999</v>
      </c>
      <c r="J309" s="529">
        <v>22.9</v>
      </c>
      <c r="K309" s="457">
        <f>SUM(I309:J309)</f>
        <v>72.29999999999998</v>
      </c>
      <c r="L309" s="528">
        <v>0.9</v>
      </c>
      <c r="M309" s="529">
        <v>0</v>
      </c>
      <c r="N309" s="457">
        <f>SUM(L309:M309)</f>
        <v>0.9</v>
      </c>
    </row>
    <row r="310" spans="1:14" ht="15" customHeight="1">
      <c r="A310" s="309">
        <v>2</v>
      </c>
      <c r="B310" s="211" t="s">
        <v>129</v>
      </c>
      <c r="C310" s="402">
        <v>43.699999999999996</v>
      </c>
      <c r="D310" s="402">
        <v>0</v>
      </c>
      <c r="E310" s="402">
        <v>43.699999999999996</v>
      </c>
      <c r="F310" s="523">
        <f>E310+D310</f>
        <v>43.699999999999996</v>
      </c>
      <c r="G310" s="526">
        <f>F310/C310</f>
        <v>1</v>
      </c>
      <c r="I310" s="528">
        <v>23.099999999999998</v>
      </c>
      <c r="J310" s="529">
        <v>20.599999999999998</v>
      </c>
      <c r="K310" s="457">
        <f>SUM(I310:J310)</f>
        <v>43.699999999999996</v>
      </c>
      <c r="L310" s="528">
        <v>0</v>
      </c>
      <c r="M310" s="529">
        <v>0</v>
      </c>
      <c r="N310" s="457">
        <f>SUM(L310:M310)</f>
        <v>0</v>
      </c>
    </row>
    <row r="311" spans="1:14" ht="15" customHeight="1">
      <c r="A311" s="309">
        <v>3</v>
      </c>
      <c r="B311" s="211" t="s">
        <v>130</v>
      </c>
      <c r="C311" s="402">
        <v>16</v>
      </c>
      <c r="D311" s="402">
        <v>0</v>
      </c>
      <c r="E311" s="402">
        <v>15.999999999999998</v>
      </c>
      <c r="F311" s="523">
        <f>E311+D311</f>
        <v>15.999999999999998</v>
      </c>
      <c r="G311" s="526">
        <f>F311/C311</f>
        <v>0.9999999999999999</v>
      </c>
      <c r="I311" s="528">
        <v>7.699999999999999</v>
      </c>
      <c r="J311" s="529">
        <v>8.3</v>
      </c>
      <c r="K311" s="457">
        <f>SUM(I311:J311)</f>
        <v>16</v>
      </c>
      <c r="L311" s="528">
        <v>0</v>
      </c>
      <c r="M311" s="529">
        <v>0</v>
      </c>
      <c r="N311" s="457">
        <f>SUM(L311:M311)</f>
        <v>0</v>
      </c>
    </row>
    <row r="312" spans="1:14" ht="15" customHeight="1">
      <c r="A312" s="309">
        <v>4</v>
      </c>
      <c r="B312" s="211" t="s">
        <v>131</v>
      </c>
      <c r="C312" s="402">
        <v>57.099999999999994</v>
      </c>
      <c r="D312" s="402">
        <v>0</v>
      </c>
      <c r="E312" s="402">
        <v>57.099999999999994</v>
      </c>
      <c r="F312" s="523">
        <f>E312+D312</f>
        <v>57.099999999999994</v>
      </c>
      <c r="G312" s="526">
        <f>F312/C312</f>
        <v>1</v>
      </c>
      <c r="I312" s="528">
        <v>39.199999999999996</v>
      </c>
      <c r="J312" s="529">
        <v>17.9</v>
      </c>
      <c r="K312" s="457">
        <f>SUM(I312:J312)</f>
        <v>57.099999999999994</v>
      </c>
      <c r="L312" s="528">
        <v>0</v>
      </c>
      <c r="M312" s="529">
        <v>0</v>
      </c>
      <c r="N312" s="457">
        <f>SUM(L312:M312)</f>
        <v>0</v>
      </c>
    </row>
    <row r="313" spans="1:14" ht="15" customHeight="1" thickBot="1">
      <c r="A313" s="310"/>
      <c r="B313" s="311" t="s">
        <v>3</v>
      </c>
      <c r="C313" s="524">
        <f>SUM(C309:C312)</f>
        <v>189.09999999999997</v>
      </c>
      <c r="D313" s="524">
        <v>0.9</v>
      </c>
      <c r="E313" s="524">
        <v>188.10000000000002</v>
      </c>
      <c r="F313" s="525">
        <f>SUM(F309:F312)</f>
        <v>189</v>
      </c>
      <c r="G313" s="531">
        <f>F313/C313</f>
        <v>0.9994711792702275</v>
      </c>
      <c r="I313" s="530">
        <v>119.4</v>
      </c>
      <c r="J313" s="530">
        <v>69.7</v>
      </c>
      <c r="K313" s="461">
        <f>SUM(I313:J313)</f>
        <v>189.10000000000002</v>
      </c>
      <c r="L313" s="530">
        <v>0.9</v>
      </c>
      <c r="M313" s="530">
        <f>SUM(M309:M312)</f>
        <v>0</v>
      </c>
      <c r="N313" s="461">
        <f>SUM(L313:M313)</f>
        <v>0.9</v>
      </c>
    </row>
    <row r="314" spans="1:7" ht="13.5" customHeight="1">
      <c r="A314" s="74"/>
      <c r="B314" s="75"/>
      <c r="C314" s="76"/>
      <c r="D314" s="76"/>
      <c r="E314" s="153"/>
      <c r="F314" s="78"/>
      <c r="G314" s="154"/>
    </row>
    <row r="315" spans="1:7" ht="13.5" customHeight="1" thickBot="1">
      <c r="A315" s="306" t="s">
        <v>94</v>
      </c>
      <c r="B315" s="1"/>
      <c r="C315" s="1"/>
      <c r="D315" s="1"/>
      <c r="E315" s="102"/>
      <c r="F315" s="102"/>
      <c r="G315" s="102"/>
    </row>
    <row r="316" spans="1:14" ht="13.5" customHeight="1" thickBot="1">
      <c r="A316" s="1" t="s">
        <v>248</v>
      </c>
      <c r="B316" s="1"/>
      <c r="C316" s="1"/>
      <c r="D316" s="1"/>
      <c r="E316" s="102"/>
      <c r="F316" s="102"/>
      <c r="G316" s="102"/>
      <c r="I316" s="647" t="s">
        <v>145</v>
      </c>
      <c r="J316" s="648"/>
      <c r="K316" s="649"/>
      <c r="L316" s="642" t="s">
        <v>49</v>
      </c>
      <c r="M316" s="643"/>
      <c r="N316" s="644"/>
    </row>
    <row r="317" spans="1:14" ht="46.5">
      <c r="A317" s="286" t="s">
        <v>22</v>
      </c>
      <c r="B317" s="287" t="s">
        <v>23</v>
      </c>
      <c r="C317" s="287" t="str">
        <f>C308</f>
        <v>Allocation for 2019-20</v>
      </c>
      <c r="D317" s="287" t="s">
        <v>95</v>
      </c>
      <c r="E317" s="287" t="s">
        <v>135</v>
      </c>
      <c r="F317" s="288" t="s">
        <v>96</v>
      </c>
      <c r="G317" s="2"/>
      <c r="I317" s="355" t="s">
        <v>139</v>
      </c>
      <c r="J317" s="358" t="s">
        <v>140</v>
      </c>
      <c r="K317" s="354" t="s">
        <v>3</v>
      </c>
      <c r="L317" s="355" t="s">
        <v>139</v>
      </c>
      <c r="M317" s="358" t="s">
        <v>140</v>
      </c>
      <c r="N317" s="354" t="s">
        <v>3</v>
      </c>
    </row>
    <row r="318" spans="1:14" ht="15" customHeight="1">
      <c r="A318" s="309">
        <v>1</v>
      </c>
      <c r="B318" s="211" t="s">
        <v>128</v>
      </c>
      <c r="C318" s="402">
        <f>C309</f>
        <v>72.29999999999998</v>
      </c>
      <c r="D318" s="402">
        <f>F309</f>
        <v>72.20000000000002</v>
      </c>
      <c r="E318" s="402">
        <v>50.61</v>
      </c>
      <c r="F318" s="526">
        <f>E318/C318</f>
        <v>0.7000000000000002</v>
      </c>
      <c r="G318" s="3"/>
      <c r="I318" s="528">
        <v>48.400000000000006</v>
      </c>
      <c r="J318" s="529">
        <v>22.9</v>
      </c>
      <c r="K318" s="457">
        <f>SUM(I318:J318)</f>
        <v>71.30000000000001</v>
      </c>
      <c r="L318" s="528">
        <v>34.58</v>
      </c>
      <c r="M318" s="529">
        <v>16.03</v>
      </c>
      <c r="N318" s="457">
        <f>SUM(L318:M318)</f>
        <v>50.61</v>
      </c>
    </row>
    <row r="319" spans="1:14" ht="15" customHeight="1">
      <c r="A319" s="309">
        <v>2</v>
      </c>
      <c r="B319" s="211" t="s">
        <v>129</v>
      </c>
      <c r="C319" s="402">
        <f>C310</f>
        <v>43.699999999999996</v>
      </c>
      <c r="D319" s="402">
        <f>F310</f>
        <v>43.699999999999996</v>
      </c>
      <c r="E319" s="402">
        <v>29.89</v>
      </c>
      <c r="F319" s="526">
        <f>E319/C319</f>
        <v>0.6839816933638445</v>
      </c>
      <c r="G319" s="3"/>
      <c r="I319" s="528">
        <v>23.099999999999998</v>
      </c>
      <c r="J319" s="529">
        <v>20.599999999999998</v>
      </c>
      <c r="K319" s="457">
        <f>SUM(I319:J319)</f>
        <v>43.699999999999996</v>
      </c>
      <c r="L319" s="528">
        <v>15.469999999999999</v>
      </c>
      <c r="M319" s="529">
        <v>14.42</v>
      </c>
      <c r="N319" s="457">
        <f>SUM(L319:M319)</f>
        <v>29.89</v>
      </c>
    </row>
    <row r="320" spans="1:14" ht="15" customHeight="1">
      <c r="A320" s="309">
        <v>3</v>
      </c>
      <c r="B320" s="211" t="s">
        <v>130</v>
      </c>
      <c r="C320" s="402">
        <f>C311</f>
        <v>16</v>
      </c>
      <c r="D320" s="402">
        <f>F311</f>
        <v>15.999999999999998</v>
      </c>
      <c r="E320" s="402">
        <v>11.2</v>
      </c>
      <c r="F320" s="526">
        <f>E320/C320</f>
        <v>0.7</v>
      </c>
      <c r="G320" s="3"/>
      <c r="I320" s="528">
        <v>7.699999999999999</v>
      </c>
      <c r="J320" s="529">
        <v>8.299999999999999</v>
      </c>
      <c r="K320" s="457">
        <f>SUM(I320:J320)</f>
        <v>15.999999999999998</v>
      </c>
      <c r="L320" s="528">
        <v>5.39</v>
      </c>
      <c r="M320" s="529">
        <v>5.809999999999999</v>
      </c>
      <c r="N320" s="457">
        <f>SUM(L320:M320)</f>
        <v>11.2</v>
      </c>
    </row>
    <row r="321" spans="1:14" ht="15" customHeight="1">
      <c r="A321" s="309">
        <v>4</v>
      </c>
      <c r="B321" s="211" t="s">
        <v>131</v>
      </c>
      <c r="C321" s="402">
        <f>C312</f>
        <v>57.099999999999994</v>
      </c>
      <c r="D321" s="402">
        <f>F312</f>
        <v>57.099999999999994</v>
      </c>
      <c r="E321" s="402">
        <v>39.97</v>
      </c>
      <c r="F321" s="526">
        <f>E321/C321</f>
        <v>0.7000000000000001</v>
      </c>
      <c r="G321" s="3"/>
      <c r="I321" s="528">
        <v>39.199999999999996</v>
      </c>
      <c r="J321" s="529">
        <v>17.9</v>
      </c>
      <c r="K321" s="457">
        <f>SUM(I321:J321)</f>
        <v>57.099999999999994</v>
      </c>
      <c r="L321" s="528">
        <v>27.439999999999998</v>
      </c>
      <c r="M321" s="529">
        <v>12.53</v>
      </c>
      <c r="N321" s="457">
        <f>SUM(L321:M321)</f>
        <v>39.97</v>
      </c>
    </row>
    <row r="322" spans="1:14" ht="15" customHeight="1" thickBot="1">
      <c r="A322" s="310"/>
      <c r="B322" s="311" t="s">
        <v>3</v>
      </c>
      <c r="C322" s="524">
        <f>SUM(C318:C321)</f>
        <v>189.09999999999997</v>
      </c>
      <c r="D322" s="525">
        <f>SUM(D318:D321)</f>
        <v>189</v>
      </c>
      <c r="E322" s="525">
        <v>131.67000000000002</v>
      </c>
      <c r="F322" s="527">
        <f>E322/C322</f>
        <v>0.6962982548915919</v>
      </c>
      <c r="G322" s="4"/>
      <c r="I322" s="530">
        <v>118.4</v>
      </c>
      <c r="J322" s="530">
        <v>69.7</v>
      </c>
      <c r="K322" s="461">
        <f>SUM(I322:J322)</f>
        <v>188.10000000000002</v>
      </c>
      <c r="L322" s="530">
        <v>82.88</v>
      </c>
      <c r="M322" s="530">
        <v>48.790000000000006</v>
      </c>
      <c r="N322" s="461">
        <f>SUM(L322:M322)</f>
        <v>131.67000000000002</v>
      </c>
    </row>
    <row r="323" spans="1:34" s="134" customFormat="1" ht="11.25">
      <c r="A323" s="141"/>
      <c r="B323" s="141"/>
      <c r="C323" s="146"/>
      <c r="D323" s="147"/>
      <c r="E323" s="147"/>
      <c r="F323" s="148"/>
      <c r="G323" s="130"/>
      <c r="H323" s="130"/>
      <c r="I323" s="130"/>
      <c r="J323" s="149"/>
      <c r="K323" s="369"/>
      <c r="L323" s="345"/>
      <c r="M323" s="150"/>
      <c r="N323" s="360"/>
      <c r="O323" s="352"/>
      <c r="P323" s="353"/>
      <c r="Q323" s="145"/>
      <c r="R323" s="145"/>
      <c r="S323" s="131"/>
      <c r="T323" s="131"/>
      <c r="U323" s="131"/>
      <c r="V323" s="131"/>
      <c r="W323" s="133"/>
      <c r="X323" s="149"/>
      <c r="Y323" s="151"/>
      <c r="Z323" s="151"/>
      <c r="AA323" s="152"/>
      <c r="AB323" s="133"/>
      <c r="AC323" s="133"/>
      <c r="AD323" s="133"/>
      <c r="AE323" s="133"/>
      <c r="AF323" s="133"/>
      <c r="AG323" s="133"/>
      <c r="AH323" s="133"/>
    </row>
    <row r="324" spans="1:7" ht="13.5" customHeight="1" thickBot="1">
      <c r="A324" s="306" t="s">
        <v>97</v>
      </c>
      <c r="B324" s="1"/>
      <c r="C324" s="1"/>
      <c r="D324" s="1"/>
      <c r="E324" s="102"/>
      <c r="F324" s="102"/>
      <c r="G324" s="102"/>
    </row>
    <row r="325" spans="1:11" ht="13.5" customHeight="1" thickBot="1">
      <c r="A325" s="668" t="s">
        <v>199</v>
      </c>
      <c r="B325" s="668"/>
      <c r="C325" s="668"/>
      <c r="D325" s="668"/>
      <c r="E325" s="668"/>
      <c r="F325" s="668"/>
      <c r="G325" s="102"/>
      <c r="I325" s="661" t="s">
        <v>192</v>
      </c>
      <c r="J325" s="662"/>
      <c r="K325" s="663"/>
    </row>
    <row r="326" spans="1:11" ht="64.5" customHeight="1">
      <c r="A326" s="286" t="s">
        <v>22</v>
      </c>
      <c r="B326" s="287" t="s">
        <v>23</v>
      </c>
      <c r="C326" s="287" t="str">
        <f>C317</f>
        <v>Allocation for 2019-20</v>
      </c>
      <c r="D326" s="287" t="s">
        <v>95</v>
      </c>
      <c r="E326" s="287" t="s">
        <v>249</v>
      </c>
      <c r="F326" s="308" t="s">
        <v>250</v>
      </c>
      <c r="G326" s="8"/>
      <c r="I326" s="355" t="s">
        <v>139</v>
      </c>
      <c r="J326" s="358" t="s">
        <v>140</v>
      </c>
      <c r="K326" s="354" t="s">
        <v>3</v>
      </c>
    </row>
    <row r="327" spans="1:11" ht="15" customHeight="1">
      <c r="A327" s="309">
        <v>1</v>
      </c>
      <c r="B327" s="211" t="s">
        <v>128</v>
      </c>
      <c r="C327" s="402">
        <f>C318</f>
        <v>72.29999999999998</v>
      </c>
      <c r="D327" s="402">
        <f>F309</f>
        <v>72.20000000000002</v>
      </c>
      <c r="E327" s="402">
        <v>21.590000000000003</v>
      </c>
      <c r="F327" s="526">
        <f>E327/C327</f>
        <v>0.29861687413554644</v>
      </c>
      <c r="G327" s="3"/>
      <c r="I327" s="528">
        <v>14.720000000000006</v>
      </c>
      <c r="J327" s="529">
        <v>6.869999999999997</v>
      </c>
      <c r="K327" s="457">
        <f>SUM(I327:J327)</f>
        <v>21.590000000000003</v>
      </c>
    </row>
    <row r="328" spans="1:11" ht="15" customHeight="1">
      <c r="A328" s="309">
        <v>2</v>
      </c>
      <c r="B328" s="211" t="s">
        <v>129</v>
      </c>
      <c r="C328" s="402">
        <f>C319</f>
        <v>43.699999999999996</v>
      </c>
      <c r="D328" s="402">
        <f>F310</f>
        <v>43.699999999999996</v>
      </c>
      <c r="E328" s="402">
        <v>13.809999999999997</v>
      </c>
      <c r="F328" s="526">
        <f>E328/C328</f>
        <v>0.31601830663615554</v>
      </c>
      <c r="G328" s="3"/>
      <c r="I328" s="528">
        <v>7.629999999999999</v>
      </c>
      <c r="J328" s="529">
        <v>6.179999999999998</v>
      </c>
      <c r="K328" s="457">
        <f>SUM(I328:J328)</f>
        <v>13.809999999999997</v>
      </c>
    </row>
    <row r="329" spans="1:11" ht="15" customHeight="1">
      <c r="A329" s="309">
        <v>3</v>
      </c>
      <c r="B329" s="211" t="s">
        <v>130</v>
      </c>
      <c r="C329" s="402">
        <f>C320</f>
        <v>16</v>
      </c>
      <c r="D329" s="402">
        <f>F311</f>
        <v>15.999999999999998</v>
      </c>
      <c r="E329" s="402">
        <v>4.8</v>
      </c>
      <c r="F329" s="526">
        <f>E329/C329</f>
        <v>0.3</v>
      </c>
      <c r="G329" s="3"/>
      <c r="I329" s="528">
        <v>2.3099999999999996</v>
      </c>
      <c r="J329" s="529">
        <v>2.49</v>
      </c>
      <c r="K329" s="457">
        <f>SUM(I329:J329)</f>
        <v>4.8</v>
      </c>
    </row>
    <row r="330" spans="1:11" ht="15" customHeight="1">
      <c r="A330" s="309">
        <v>4</v>
      </c>
      <c r="B330" s="211" t="s">
        <v>131</v>
      </c>
      <c r="C330" s="402">
        <f>C321</f>
        <v>57.099999999999994</v>
      </c>
      <c r="D330" s="402">
        <f>F312</f>
        <v>57.099999999999994</v>
      </c>
      <c r="E330" s="402">
        <v>17.129999999999995</v>
      </c>
      <c r="F330" s="526">
        <f>E330/C330</f>
        <v>0.29999999999999993</v>
      </c>
      <c r="G330" s="3"/>
      <c r="I330" s="528">
        <v>11.759999999999998</v>
      </c>
      <c r="J330" s="529">
        <v>5.369999999999999</v>
      </c>
      <c r="K330" s="457">
        <f>SUM(I330:J330)</f>
        <v>17.129999999999995</v>
      </c>
    </row>
    <row r="331" spans="1:11" ht="15" customHeight="1" thickBot="1">
      <c r="A331" s="310"/>
      <c r="B331" s="311" t="s">
        <v>3</v>
      </c>
      <c r="C331" s="524">
        <f>SUM(C327:C330)</f>
        <v>189.09999999999997</v>
      </c>
      <c r="D331" s="524">
        <f>SUM(D327:D330)</f>
        <v>189</v>
      </c>
      <c r="E331" s="524">
        <v>57.33000000000001</v>
      </c>
      <c r="F331" s="531">
        <f>E331/C331</f>
        <v>0.30317292437863574</v>
      </c>
      <c r="G331" s="4"/>
      <c r="I331" s="530">
        <v>36.420000000000016</v>
      </c>
      <c r="J331" s="530">
        <v>20.909999999999997</v>
      </c>
      <c r="K331" s="461">
        <f>SUM(I331:J331)</f>
        <v>57.33000000000001</v>
      </c>
    </row>
    <row r="332" spans="1:7" ht="13.5" customHeight="1">
      <c r="A332" s="5"/>
      <c r="B332" s="6"/>
      <c r="C332" s="103"/>
      <c r="D332" s="7"/>
      <c r="E332" s="69"/>
      <c r="F332" s="4"/>
      <c r="G332" s="4"/>
    </row>
    <row r="333" spans="1:7" ht="13.5" customHeight="1">
      <c r="A333" s="5"/>
      <c r="B333" s="6"/>
      <c r="C333" s="103"/>
      <c r="D333" s="7"/>
      <c r="E333" s="69"/>
      <c r="F333" s="4"/>
      <c r="G333" s="4"/>
    </row>
    <row r="334" spans="1:6" ht="15">
      <c r="A334" s="52" t="s">
        <v>114</v>
      </c>
      <c r="B334" s="53"/>
      <c r="C334" s="53"/>
      <c r="D334" s="53"/>
      <c r="E334" s="53"/>
      <c r="F334" s="54"/>
    </row>
    <row r="335" ht="12.75" hidden="1">
      <c r="A335" s="81"/>
    </row>
    <row r="336" spans="1:7" ht="12.75" hidden="1">
      <c r="A336" s="41"/>
      <c r="B336" s="41" t="s">
        <v>33</v>
      </c>
      <c r="C336" s="41"/>
      <c r="D336" s="41"/>
      <c r="E336" s="41"/>
      <c r="F336" s="41"/>
      <c r="G336" s="41"/>
    </row>
    <row r="337" spans="1:7" ht="12.75" hidden="1">
      <c r="A337" s="41"/>
      <c r="B337" s="41"/>
      <c r="C337" s="41"/>
      <c r="D337" s="41"/>
      <c r="E337" s="41"/>
      <c r="F337" s="41"/>
      <c r="G337" s="41"/>
    </row>
    <row r="338" spans="1:7" ht="12.75" hidden="1">
      <c r="A338" s="41"/>
      <c r="B338" s="41" t="s">
        <v>34</v>
      </c>
      <c r="E338" s="61">
        <f>8581264*220*1.5/10000000</f>
        <v>283.181712</v>
      </c>
      <c r="F338" s="41"/>
      <c r="G338" s="41"/>
    </row>
    <row r="339" spans="1:7" ht="12.75" hidden="1">
      <c r="A339" s="41"/>
      <c r="B339" s="41" t="s">
        <v>35</v>
      </c>
      <c r="E339" s="61">
        <f>8581264*220*1/10000000</f>
        <v>188.787808</v>
      </c>
      <c r="F339" s="41"/>
      <c r="G339" s="41"/>
    </row>
    <row r="340" spans="1:7" ht="12.75" hidden="1">
      <c r="A340" s="41"/>
      <c r="B340" s="40" t="s">
        <v>3</v>
      </c>
      <c r="E340" s="87">
        <f>E339+E338</f>
        <v>471.96952</v>
      </c>
      <c r="F340" s="41"/>
      <c r="G340" s="41"/>
    </row>
    <row r="341" spans="1:7" ht="12.75" hidden="1">
      <c r="A341" s="41"/>
      <c r="B341" s="41" t="s">
        <v>36</v>
      </c>
      <c r="E341" s="61">
        <v>477.18</v>
      </c>
      <c r="F341" s="41"/>
      <c r="G341" s="41"/>
    </row>
    <row r="342" spans="1:7" ht="12.75" hidden="1">
      <c r="A342" s="41"/>
      <c r="B342" s="40" t="s">
        <v>37</v>
      </c>
      <c r="E342" s="87">
        <f>E341-E340</f>
        <v>5.210480000000018</v>
      </c>
      <c r="F342" s="41"/>
      <c r="G342" s="41"/>
    </row>
    <row r="343" spans="1:7" ht="12.75" hidden="1">
      <c r="A343" s="41"/>
      <c r="B343" s="41"/>
      <c r="C343" s="61"/>
      <c r="D343" s="41"/>
      <c r="E343" s="41"/>
      <c r="F343" s="41"/>
      <c r="G343" s="41"/>
    </row>
    <row r="344" spans="1:7" ht="12.75" hidden="1">
      <c r="A344" s="41"/>
      <c r="B344" s="41"/>
      <c r="C344" s="61"/>
      <c r="D344" s="41"/>
      <c r="E344" s="41"/>
      <c r="F344" s="41"/>
      <c r="G344" s="41"/>
    </row>
    <row r="345" spans="1:7" ht="12.75" hidden="1">
      <c r="A345" s="41"/>
      <c r="B345" s="41"/>
      <c r="C345" s="61"/>
      <c r="D345" s="41"/>
      <c r="E345" s="41"/>
      <c r="F345" s="41"/>
      <c r="G345" s="41"/>
    </row>
    <row r="346" ht="7.5" customHeight="1"/>
    <row r="347" ht="15.75" thickBot="1">
      <c r="A347" s="19" t="s">
        <v>197</v>
      </c>
    </row>
    <row r="348" spans="1:6" ht="30" customHeight="1">
      <c r="A348" s="208" t="s">
        <v>28</v>
      </c>
      <c r="B348" s="209"/>
      <c r="C348" s="252" t="s">
        <v>41</v>
      </c>
      <c r="D348" s="252" t="s">
        <v>42</v>
      </c>
      <c r="E348" s="252" t="s">
        <v>26</v>
      </c>
      <c r="F348" s="253" t="s">
        <v>27</v>
      </c>
    </row>
    <row r="349" spans="1:17" s="17" customFormat="1" ht="13.5" customHeight="1">
      <c r="A349" s="232">
        <v>1</v>
      </c>
      <c r="B349" s="233">
        <v>2</v>
      </c>
      <c r="C349" s="233">
        <v>3</v>
      </c>
      <c r="D349" s="233">
        <v>4</v>
      </c>
      <c r="E349" s="233" t="s">
        <v>46</v>
      </c>
      <c r="F349" s="234">
        <v>6</v>
      </c>
      <c r="K349" s="363"/>
      <c r="L349" s="347"/>
      <c r="M349" s="347"/>
      <c r="N349" s="348"/>
      <c r="O349" s="347"/>
      <c r="P349" s="347"/>
      <c r="Q349" s="347"/>
    </row>
    <row r="350" spans="1:7" ht="27" customHeight="1">
      <c r="A350" s="210">
        <v>1</v>
      </c>
      <c r="B350" s="315" t="s">
        <v>220</v>
      </c>
      <c r="C350" s="378">
        <v>22.89</v>
      </c>
      <c r="D350" s="378">
        <v>22.89</v>
      </c>
      <c r="E350" s="372">
        <f>D350-C350</f>
        <v>0</v>
      </c>
      <c r="F350" s="534">
        <f>E350/C350</f>
        <v>0</v>
      </c>
      <c r="G350" s="22"/>
    </row>
    <row r="351" spans="1:6" ht="30.75">
      <c r="A351" s="210">
        <v>2</v>
      </c>
      <c r="B351" s="197" t="s">
        <v>247</v>
      </c>
      <c r="C351" s="324">
        <v>0</v>
      </c>
      <c r="D351" s="324">
        <v>0</v>
      </c>
      <c r="E351" s="324">
        <f>D351-C351</f>
        <v>0</v>
      </c>
      <c r="F351" s="201">
        <v>0</v>
      </c>
    </row>
    <row r="352" spans="1:6" ht="30.75">
      <c r="A352" s="210">
        <v>3</v>
      </c>
      <c r="B352" s="197" t="s">
        <v>251</v>
      </c>
      <c r="C352" s="324">
        <v>22.89</v>
      </c>
      <c r="D352" s="324">
        <v>22.89</v>
      </c>
      <c r="E352" s="402">
        <f>D352-C352</f>
        <v>0</v>
      </c>
      <c r="F352" s="201">
        <f>E352/C352</f>
        <v>0</v>
      </c>
    </row>
    <row r="353" spans="1:6" ht="24" customHeight="1" thickBot="1">
      <c r="A353" s="316">
        <v>4</v>
      </c>
      <c r="B353" s="243" t="s">
        <v>189</v>
      </c>
      <c r="C353" s="327">
        <f>C351+C352</f>
        <v>22.89</v>
      </c>
      <c r="D353" s="327">
        <f>D351+D352</f>
        <v>22.89</v>
      </c>
      <c r="E353" s="327">
        <f>D353-C353</f>
        <v>0</v>
      </c>
      <c r="F353" s="302">
        <f>E353/C353</f>
        <v>0</v>
      </c>
    </row>
    <row r="354" spans="1:6" ht="15.75" customHeight="1">
      <c r="A354" s="618"/>
      <c r="B354" s="618"/>
      <c r="C354" s="618"/>
      <c r="D354" s="618"/>
      <c r="E354" s="618"/>
      <c r="F354" s="35"/>
    </row>
    <row r="355" spans="1:17" s="104" customFormat="1" ht="15">
      <c r="A355" s="19" t="s">
        <v>252</v>
      </c>
      <c r="K355" s="370"/>
      <c r="L355" s="361"/>
      <c r="M355" s="361"/>
      <c r="N355" s="361"/>
      <c r="O355" s="361"/>
      <c r="P355" s="361"/>
      <c r="Q355" s="361"/>
    </row>
    <row r="356" spans="4:7" ht="13.5" thickBot="1">
      <c r="D356" s="73" t="s">
        <v>7</v>
      </c>
      <c r="E356" s="616" t="s">
        <v>201</v>
      </c>
      <c r="F356" s="616"/>
      <c r="G356" s="616"/>
    </row>
    <row r="357" spans="1:7" ht="30.75">
      <c r="A357" s="244" t="s">
        <v>28</v>
      </c>
      <c r="B357" s="245" t="s">
        <v>48</v>
      </c>
      <c r="C357" s="245" t="s">
        <v>253</v>
      </c>
      <c r="D357" s="245" t="s">
        <v>95</v>
      </c>
      <c r="E357" s="245" t="s">
        <v>49</v>
      </c>
      <c r="F357" s="245" t="s">
        <v>50</v>
      </c>
      <c r="G357" s="247" t="s">
        <v>51</v>
      </c>
    </row>
    <row r="358" spans="1:7" ht="15.75">
      <c r="A358" s="317">
        <v>1</v>
      </c>
      <c r="B358" s="318">
        <v>2</v>
      </c>
      <c r="C358" s="318">
        <v>3</v>
      </c>
      <c r="D358" s="318">
        <v>4</v>
      </c>
      <c r="E358" s="318">
        <v>5</v>
      </c>
      <c r="F358" s="318">
        <v>6</v>
      </c>
      <c r="G358" s="319">
        <v>7</v>
      </c>
    </row>
    <row r="359" spans="1:7" ht="18.75" customHeight="1">
      <c r="A359" s="320">
        <v>1</v>
      </c>
      <c r="B359" s="321" t="s">
        <v>53</v>
      </c>
      <c r="C359" s="378">
        <v>11.44</v>
      </c>
      <c r="D359" s="378">
        <v>11.44</v>
      </c>
      <c r="E359" s="372">
        <v>1.65</v>
      </c>
      <c r="F359" s="664">
        <v>1</v>
      </c>
      <c r="G359" s="666">
        <v>0</v>
      </c>
    </row>
    <row r="360" spans="1:7" ht="46.5" customHeight="1">
      <c r="A360" s="320">
        <v>2</v>
      </c>
      <c r="B360" s="321" t="s">
        <v>52</v>
      </c>
      <c r="C360" s="378">
        <v>11.45</v>
      </c>
      <c r="D360" s="372">
        <v>11.45</v>
      </c>
      <c r="E360" s="549">
        <v>10.09</v>
      </c>
      <c r="F360" s="665"/>
      <c r="G360" s="667"/>
    </row>
    <row r="361" spans="1:7" ht="15.75" thickBot="1">
      <c r="A361" s="669" t="s">
        <v>3</v>
      </c>
      <c r="B361" s="670"/>
      <c r="C361" s="379">
        <f>SUM(C359:C360)</f>
        <v>22.89</v>
      </c>
      <c r="D361" s="322">
        <f>SUM(D359:D360)</f>
        <v>22.89</v>
      </c>
      <c r="E361" s="322">
        <f>SUM(E359:E360)</f>
        <v>11.74</v>
      </c>
      <c r="F361" s="532">
        <f>E361/C361</f>
        <v>0.5128877238968982</v>
      </c>
      <c r="G361" s="533">
        <f>D361-E361</f>
        <v>11.15</v>
      </c>
    </row>
    <row r="362" ht="12.75" customHeight="1"/>
    <row r="363" spans="1:5" ht="17.25">
      <c r="A363" s="323" t="s">
        <v>115</v>
      </c>
      <c r="B363" s="105"/>
      <c r="C363" s="105"/>
      <c r="D363" s="105"/>
      <c r="E363" s="105"/>
    </row>
    <row r="364" ht="6.75" customHeight="1">
      <c r="A364" s="81"/>
    </row>
    <row r="365" ht="12.75" hidden="1">
      <c r="A365" s="81"/>
    </row>
    <row r="366" spans="1:7" ht="12.75" hidden="1">
      <c r="A366" s="41"/>
      <c r="B366" s="41" t="s">
        <v>33</v>
      </c>
      <c r="C366" s="41"/>
      <c r="D366" s="41"/>
      <c r="E366" s="41"/>
      <c r="F366" s="41"/>
      <c r="G366" s="41"/>
    </row>
    <row r="367" spans="1:7" ht="12.75" hidden="1">
      <c r="A367" s="41"/>
      <c r="B367" s="41"/>
      <c r="C367" s="41"/>
      <c r="D367" s="41"/>
      <c r="E367" s="41"/>
      <c r="F367" s="41"/>
      <c r="G367" s="41"/>
    </row>
    <row r="368" spans="1:7" ht="12.75" hidden="1">
      <c r="A368" s="41"/>
      <c r="B368" s="41" t="s">
        <v>34</v>
      </c>
      <c r="E368" s="61">
        <f>8581264*220*1.5/10000000</f>
        <v>283.181712</v>
      </c>
      <c r="F368" s="41"/>
      <c r="G368" s="41"/>
    </row>
    <row r="369" spans="1:7" ht="12.75" hidden="1">
      <c r="A369" s="41"/>
      <c r="B369" s="41" t="s">
        <v>35</v>
      </c>
      <c r="E369" s="61">
        <f>8581264*220*1/10000000</f>
        <v>188.787808</v>
      </c>
      <c r="F369" s="41"/>
      <c r="G369" s="41"/>
    </row>
    <row r="370" spans="1:7" ht="12.75" hidden="1">
      <c r="A370" s="41"/>
      <c r="B370" s="40" t="s">
        <v>3</v>
      </c>
      <c r="E370" s="87">
        <f>E369+E368</f>
        <v>471.96952</v>
      </c>
      <c r="F370" s="41"/>
      <c r="G370" s="41"/>
    </row>
    <row r="371" spans="1:7" ht="12.75" hidden="1">
      <c r="A371" s="41"/>
      <c r="B371" s="41" t="s">
        <v>36</v>
      </c>
      <c r="E371" s="61">
        <v>477.18</v>
      </c>
      <c r="F371" s="41"/>
      <c r="G371" s="41"/>
    </row>
    <row r="372" spans="1:7" ht="12.75" hidden="1">
      <c r="A372" s="41"/>
      <c r="B372" s="40" t="s">
        <v>37</v>
      </c>
      <c r="E372" s="87">
        <f>E371-E370</f>
        <v>5.210480000000018</v>
      </c>
      <c r="F372" s="41"/>
      <c r="G372" s="41"/>
    </row>
    <row r="373" spans="1:7" ht="12.75" hidden="1">
      <c r="A373" s="41"/>
      <c r="B373" s="41"/>
      <c r="C373" s="61"/>
      <c r="D373" s="41"/>
      <c r="E373" s="41"/>
      <c r="F373" s="41"/>
      <c r="G373" s="41"/>
    </row>
    <row r="374" spans="1:7" ht="12.75" hidden="1">
      <c r="A374" s="41"/>
      <c r="B374" s="41"/>
      <c r="C374" s="61"/>
      <c r="D374" s="41"/>
      <c r="E374" s="41"/>
      <c r="F374" s="41"/>
      <c r="G374" s="41"/>
    </row>
    <row r="375" spans="1:7" ht="12.75" hidden="1">
      <c r="A375" s="41"/>
      <c r="B375" s="41"/>
      <c r="C375" s="61"/>
      <c r="D375" s="41"/>
      <c r="E375" s="41"/>
      <c r="F375" s="41"/>
      <c r="G375" s="41"/>
    </row>
    <row r="376" ht="12" customHeight="1"/>
    <row r="377" ht="15.75" thickBot="1">
      <c r="A377" s="19" t="s">
        <v>198</v>
      </c>
    </row>
    <row r="378" spans="1:17" s="11" customFormat="1" ht="30" customHeight="1">
      <c r="A378" s="208" t="s">
        <v>28</v>
      </c>
      <c r="B378" s="373" t="s">
        <v>254</v>
      </c>
      <c r="C378" s="252" t="s">
        <v>41</v>
      </c>
      <c r="D378" s="252" t="s">
        <v>42</v>
      </c>
      <c r="E378" s="252" t="s">
        <v>26</v>
      </c>
      <c r="F378" s="253" t="s">
        <v>27</v>
      </c>
      <c r="K378" s="365"/>
      <c r="L378" s="348"/>
      <c r="M378" s="348"/>
      <c r="N378" s="348"/>
      <c r="O378" s="348"/>
      <c r="P378" s="348"/>
      <c r="Q378" s="348"/>
    </row>
    <row r="379" spans="1:17" s="17" customFormat="1" ht="13.5" customHeight="1">
      <c r="A379" s="232">
        <v>1</v>
      </c>
      <c r="B379" s="233">
        <v>2</v>
      </c>
      <c r="C379" s="233">
        <v>3</v>
      </c>
      <c r="D379" s="233">
        <v>4</v>
      </c>
      <c r="E379" s="233" t="s">
        <v>46</v>
      </c>
      <c r="F379" s="234">
        <v>6</v>
      </c>
      <c r="K379" s="363"/>
      <c r="L379" s="347"/>
      <c r="M379" s="347"/>
      <c r="N379" s="348"/>
      <c r="O379" s="347"/>
      <c r="P379" s="347"/>
      <c r="Q379" s="347"/>
    </row>
    <row r="380" spans="1:6" ht="30" customHeight="1">
      <c r="A380" s="210">
        <v>1</v>
      </c>
      <c r="B380" s="197" t="s">
        <v>220</v>
      </c>
      <c r="C380" s="324">
        <v>27.34</v>
      </c>
      <c r="D380" s="324">
        <v>27.35</v>
      </c>
      <c r="E380" s="325">
        <f>D380-C380</f>
        <v>0.010000000000001563</v>
      </c>
      <c r="F380" s="201">
        <v>0</v>
      </c>
    </row>
    <row r="381" spans="1:6" ht="30" customHeight="1">
      <c r="A381" s="210">
        <v>2</v>
      </c>
      <c r="B381" s="197" t="s">
        <v>247</v>
      </c>
      <c r="C381" s="324">
        <v>0</v>
      </c>
      <c r="D381" s="326">
        <v>0</v>
      </c>
      <c r="E381" s="325">
        <f>D381-C381</f>
        <v>0</v>
      </c>
      <c r="F381" s="201">
        <v>0</v>
      </c>
    </row>
    <row r="382" spans="1:6" ht="30" customHeight="1">
      <c r="A382" s="210">
        <v>3</v>
      </c>
      <c r="B382" s="197" t="s">
        <v>255</v>
      </c>
      <c r="C382" s="324">
        <v>27.34</v>
      </c>
      <c r="D382" s="326">
        <v>27.35</v>
      </c>
      <c r="E382" s="325">
        <f>D382-C382</f>
        <v>0.010000000000001563</v>
      </c>
      <c r="F382" s="201">
        <f>E382/C382</f>
        <v>0.00036576444769574113</v>
      </c>
    </row>
    <row r="383" spans="1:6" ht="15.75" customHeight="1" thickBot="1">
      <c r="A383" s="316">
        <v>4</v>
      </c>
      <c r="B383" s="243" t="s">
        <v>189</v>
      </c>
      <c r="C383" s="327">
        <f>C381+C382</f>
        <v>27.34</v>
      </c>
      <c r="D383" s="327">
        <f>D381+D382</f>
        <v>27.35</v>
      </c>
      <c r="E383" s="327">
        <f>E381+E382</f>
        <v>0.010000000000001563</v>
      </c>
      <c r="F383" s="302">
        <f>E383/C383</f>
        <v>0.00036576444769574113</v>
      </c>
    </row>
    <row r="384" spans="1:6" ht="15.75" customHeight="1">
      <c r="A384" s="177"/>
      <c r="B384" s="165"/>
      <c r="C384" s="178"/>
      <c r="D384" s="178"/>
      <c r="E384" s="178"/>
      <c r="F384" s="179"/>
    </row>
    <row r="385" spans="1:17" s="104" customFormat="1" ht="15">
      <c r="A385" s="19" t="s">
        <v>256</v>
      </c>
      <c r="K385" s="370"/>
      <c r="L385" s="361"/>
      <c r="M385" s="361"/>
      <c r="N385" s="361"/>
      <c r="O385" s="361"/>
      <c r="P385" s="361"/>
      <c r="Q385" s="361"/>
    </row>
    <row r="386" spans="4:8" ht="12.75">
      <c r="D386" s="73" t="s">
        <v>7</v>
      </c>
      <c r="F386" s="106"/>
      <c r="G386" s="645" t="s">
        <v>257</v>
      </c>
      <c r="H386" s="645"/>
    </row>
    <row r="387" spans="1:8" ht="66" customHeight="1">
      <c r="A387" s="545" t="s">
        <v>253</v>
      </c>
      <c r="B387" s="401" t="s">
        <v>190</v>
      </c>
      <c r="C387" s="401" t="s">
        <v>56</v>
      </c>
      <c r="D387" s="401" t="s">
        <v>57</v>
      </c>
      <c r="E387" s="401" t="s">
        <v>58</v>
      </c>
      <c r="F387" s="401" t="s">
        <v>26</v>
      </c>
      <c r="G387" s="401" t="s">
        <v>50</v>
      </c>
      <c r="H387" s="401" t="s">
        <v>51</v>
      </c>
    </row>
    <row r="388" spans="1:17" s="17" customFormat="1" ht="15.75">
      <c r="A388" s="328">
        <v>1</v>
      </c>
      <c r="B388" s="328">
        <v>2</v>
      </c>
      <c r="C388" s="328">
        <v>3</v>
      </c>
      <c r="D388" s="328">
        <v>4</v>
      </c>
      <c r="E388" s="328">
        <v>5</v>
      </c>
      <c r="F388" s="328" t="s">
        <v>59</v>
      </c>
      <c r="G388" s="328">
        <v>7</v>
      </c>
      <c r="H388" s="329" t="s">
        <v>60</v>
      </c>
      <c r="K388" s="363"/>
      <c r="L388" s="347"/>
      <c r="M388" s="347"/>
      <c r="N388" s="348"/>
      <c r="O388" s="347"/>
      <c r="P388" s="347"/>
      <c r="Q388" s="347"/>
    </row>
    <row r="389" spans="1:17" s="594" customFormat="1" ht="18" customHeight="1">
      <c r="A389" s="589">
        <f>D380</f>
        <v>27.35</v>
      </c>
      <c r="B389" s="590">
        <f>$C$383</f>
        <v>27.34</v>
      </c>
      <c r="C389" s="591">
        <f>E167</f>
        <v>1207.96</v>
      </c>
      <c r="D389" s="592">
        <f>C389*1820/100000</f>
        <v>21.984872000000003</v>
      </c>
      <c r="E389" s="592">
        <v>21.98</v>
      </c>
      <c r="F389" s="592">
        <f>D389-E389</f>
        <v>0.00487200000000243</v>
      </c>
      <c r="G389" s="593">
        <f>E389/A389</f>
        <v>0.8036563071297989</v>
      </c>
      <c r="H389" s="591">
        <f>B389-E389</f>
        <v>5.359999999999999</v>
      </c>
      <c r="K389" s="595"/>
      <c r="L389" s="596"/>
      <c r="M389" s="596"/>
      <c r="N389" s="596"/>
      <c r="O389" s="596"/>
      <c r="P389" s="596"/>
      <c r="Q389" s="596"/>
    </row>
    <row r="390" spans="1:7" ht="12.75" customHeight="1">
      <c r="A390" s="74" t="s">
        <v>258</v>
      </c>
      <c r="B390" s="75"/>
      <c r="C390" s="76"/>
      <c r="D390" s="76"/>
      <c r="E390" s="77"/>
      <c r="F390" s="78"/>
      <c r="G390" s="79"/>
    </row>
    <row r="391" spans="1:7" ht="12.75" customHeight="1">
      <c r="A391" s="74"/>
      <c r="B391" s="75"/>
      <c r="C391" s="76"/>
      <c r="D391" s="76"/>
      <c r="E391" s="77"/>
      <c r="F391" s="78"/>
      <c r="G391" s="79"/>
    </row>
    <row r="392" spans="1:6" ht="15">
      <c r="A392" s="52" t="s">
        <v>178</v>
      </c>
      <c r="B392" s="54"/>
      <c r="C392" s="54"/>
      <c r="D392" s="54"/>
      <c r="E392" s="54"/>
      <c r="F392" s="54"/>
    </row>
    <row r="393" ht="11.25" customHeight="1">
      <c r="A393" s="11"/>
    </row>
    <row r="394" spans="1:3" ht="15.75" customHeight="1">
      <c r="A394" s="330" t="s">
        <v>170</v>
      </c>
      <c r="B394" s="54"/>
      <c r="C394" s="54"/>
    </row>
    <row r="395" ht="13.5" customHeight="1">
      <c r="A395" s="11"/>
    </row>
    <row r="396" spans="1:6" ht="13.5" customHeight="1" thickBot="1">
      <c r="A396" s="331" t="s">
        <v>171</v>
      </c>
      <c r="B396" s="107"/>
      <c r="C396" s="107"/>
      <c r="D396" s="107"/>
      <c r="E396" s="107"/>
      <c r="F396" s="107"/>
    </row>
    <row r="397" spans="1:5" ht="15.75">
      <c r="A397" s="613" t="s">
        <v>202</v>
      </c>
      <c r="B397" s="614"/>
      <c r="C397" s="614"/>
      <c r="D397" s="614"/>
      <c r="E397" s="615"/>
    </row>
    <row r="398" spans="1:7" ht="30.75">
      <c r="A398" s="312" t="s">
        <v>13</v>
      </c>
      <c r="B398" s="611" t="s">
        <v>6</v>
      </c>
      <c r="C398" s="612"/>
      <c r="D398" s="313" t="s">
        <v>17</v>
      </c>
      <c r="E398" s="314" t="s">
        <v>15</v>
      </c>
      <c r="G398" s="88"/>
    </row>
    <row r="399" spans="1:7" ht="13.5" customHeight="1">
      <c r="A399" s="674" t="s">
        <v>54</v>
      </c>
      <c r="B399" s="600" t="s">
        <v>82</v>
      </c>
      <c r="C399" s="601"/>
      <c r="D399" s="563">
        <v>800</v>
      </c>
      <c r="E399" s="561">
        <v>480</v>
      </c>
      <c r="G399" s="90"/>
    </row>
    <row r="400" spans="1:7" ht="13.5" customHeight="1">
      <c r="A400" s="675"/>
      <c r="B400" s="600" t="s">
        <v>0</v>
      </c>
      <c r="C400" s="601"/>
      <c r="D400" s="563">
        <v>0</v>
      </c>
      <c r="E400" s="561">
        <v>0</v>
      </c>
      <c r="G400" s="90"/>
    </row>
    <row r="401" spans="1:7" ht="13.5" customHeight="1">
      <c r="A401" s="675"/>
      <c r="B401" s="600" t="s">
        <v>10</v>
      </c>
      <c r="C401" s="601"/>
      <c r="D401" s="563">
        <v>59</v>
      </c>
      <c r="E401" s="561">
        <v>35.4</v>
      </c>
      <c r="G401" s="90"/>
    </row>
    <row r="402" spans="1:7" ht="13.5" customHeight="1">
      <c r="A402" s="675"/>
      <c r="B402" s="600" t="s">
        <v>55</v>
      </c>
      <c r="C402" s="601"/>
      <c r="D402" s="563">
        <v>0</v>
      </c>
      <c r="E402" s="561">
        <v>0</v>
      </c>
      <c r="G402" s="90"/>
    </row>
    <row r="403" spans="1:7" ht="13.5" customHeight="1">
      <c r="A403" s="675"/>
      <c r="B403" s="600" t="s">
        <v>99</v>
      </c>
      <c r="C403" s="601"/>
      <c r="D403" s="235">
        <v>0</v>
      </c>
      <c r="E403" s="546">
        <v>0</v>
      </c>
      <c r="G403" s="90"/>
    </row>
    <row r="404" spans="1:7" ht="13.5" customHeight="1">
      <c r="A404" s="675"/>
      <c r="B404" s="600" t="s">
        <v>100</v>
      </c>
      <c r="C404" s="601"/>
      <c r="D404" s="235">
        <v>0</v>
      </c>
      <c r="E404" s="546">
        <v>0</v>
      </c>
      <c r="G404" s="90"/>
    </row>
    <row r="405" spans="1:7" ht="13.5" customHeight="1">
      <c r="A405" s="675"/>
      <c r="B405" s="600" t="s">
        <v>138</v>
      </c>
      <c r="C405" s="601"/>
      <c r="D405" s="399">
        <v>77</v>
      </c>
      <c r="E405" s="564">
        <v>168.94</v>
      </c>
      <c r="G405" s="90"/>
    </row>
    <row r="406" spans="1:7" ht="13.5" customHeight="1">
      <c r="A406" s="675"/>
      <c r="B406" s="600" t="s">
        <v>176</v>
      </c>
      <c r="C406" s="601"/>
      <c r="D406" s="399">
        <v>0</v>
      </c>
      <c r="E406" s="564">
        <v>0</v>
      </c>
      <c r="G406" s="90"/>
    </row>
    <row r="407" spans="1:7" ht="13.5" customHeight="1">
      <c r="A407" s="675"/>
      <c r="B407" s="600" t="s">
        <v>179</v>
      </c>
      <c r="C407" s="601"/>
      <c r="D407" s="399"/>
      <c r="E407" s="564"/>
      <c r="G407" s="90"/>
    </row>
    <row r="408" spans="1:7" ht="13.5" customHeight="1">
      <c r="A408" s="675"/>
      <c r="B408" s="390" t="s">
        <v>191</v>
      </c>
      <c r="C408" s="391"/>
      <c r="D408" s="399">
        <v>0</v>
      </c>
      <c r="E408" s="564">
        <v>0</v>
      </c>
      <c r="G408" s="90"/>
    </row>
    <row r="409" spans="1:7" ht="13.5" customHeight="1">
      <c r="A409" s="675"/>
      <c r="B409" s="390" t="s">
        <v>204</v>
      </c>
      <c r="C409" s="391"/>
      <c r="D409" s="399"/>
      <c r="E409" s="565"/>
      <c r="G409" s="90"/>
    </row>
    <row r="410" spans="1:7" ht="13.5" customHeight="1">
      <c r="A410" s="675"/>
      <c r="B410" s="390" t="s">
        <v>203</v>
      </c>
      <c r="C410" s="391"/>
      <c r="D410" s="399">
        <v>12</v>
      </c>
      <c r="E410" s="559">
        <v>26.388</v>
      </c>
      <c r="G410" s="90"/>
    </row>
    <row r="411" spans="1:7" ht="13.5" customHeight="1">
      <c r="A411" s="675"/>
      <c r="B411" s="390" t="s">
        <v>259</v>
      </c>
      <c r="C411" s="391"/>
      <c r="D411" s="399">
        <v>0</v>
      </c>
      <c r="E411" s="570">
        <v>0</v>
      </c>
      <c r="G411" s="90"/>
    </row>
    <row r="412" spans="1:7" ht="15.75" customHeight="1" thickBot="1">
      <c r="A412" s="676"/>
      <c r="B412" s="623" t="s">
        <v>16</v>
      </c>
      <c r="C412" s="624"/>
      <c r="D412" s="550">
        <f>SUM(D399:D411)</f>
        <v>948</v>
      </c>
      <c r="E412" s="550">
        <f>SUM(E399:E411)</f>
        <v>710.728</v>
      </c>
      <c r="G412" s="23"/>
    </row>
    <row r="413" spans="1:17" s="383" customFormat="1" ht="23.25" customHeight="1">
      <c r="A413" s="551"/>
      <c r="B413" s="380"/>
      <c r="C413" s="381"/>
      <c r="D413" s="382"/>
      <c r="E413" s="382"/>
      <c r="G413" s="381"/>
      <c r="K413" s="384"/>
      <c r="L413" s="385"/>
      <c r="M413" s="385"/>
      <c r="N413" s="385"/>
      <c r="O413" s="385"/>
      <c r="P413" s="385"/>
      <c r="Q413" s="385"/>
    </row>
    <row r="414" ht="15.75" thickBot="1">
      <c r="A414" s="19" t="s">
        <v>172</v>
      </c>
    </row>
    <row r="415" spans="1:7" ht="15">
      <c r="A415" s="632" t="s">
        <v>9</v>
      </c>
      <c r="B415" s="634" t="s">
        <v>19</v>
      </c>
      <c r="C415" s="635"/>
      <c r="D415" s="630" t="s">
        <v>21</v>
      </c>
      <c r="E415" s="630"/>
      <c r="F415" s="630" t="s">
        <v>18</v>
      </c>
      <c r="G415" s="631"/>
    </row>
    <row r="416" spans="1:7" ht="15">
      <c r="A416" s="633"/>
      <c r="B416" s="332" t="s">
        <v>5</v>
      </c>
      <c r="C416" s="333" t="s">
        <v>20</v>
      </c>
      <c r="D416" s="334" t="s">
        <v>5</v>
      </c>
      <c r="E416" s="334" t="s">
        <v>20</v>
      </c>
      <c r="F416" s="334" t="s">
        <v>5</v>
      </c>
      <c r="G416" s="335" t="s">
        <v>20</v>
      </c>
    </row>
    <row r="417" spans="1:7" ht="43.5" customHeight="1" thickBot="1">
      <c r="A417" s="336" t="s">
        <v>260</v>
      </c>
      <c r="B417" s="566">
        <v>948</v>
      </c>
      <c r="C417" s="260">
        <v>710.718</v>
      </c>
      <c r="D417" s="535">
        <v>948</v>
      </c>
      <c r="E417" s="441">
        <v>710.718</v>
      </c>
      <c r="F417" s="483">
        <v>0</v>
      </c>
      <c r="G417" s="206">
        <v>0</v>
      </c>
    </row>
    <row r="418" spans="1:4" ht="20.25" customHeight="1">
      <c r="A418" s="23"/>
      <c r="B418" s="23"/>
      <c r="C418" s="23"/>
      <c r="D418" s="23"/>
    </row>
    <row r="419" ht="15">
      <c r="A419" s="19" t="s">
        <v>261</v>
      </c>
    </row>
    <row r="420" spans="1:6" ht="36" customHeight="1">
      <c r="A420" s="622" t="s">
        <v>262</v>
      </c>
      <c r="B420" s="622"/>
      <c r="C420" s="622" t="s">
        <v>263</v>
      </c>
      <c r="D420" s="622"/>
      <c r="E420" s="622" t="s">
        <v>4</v>
      </c>
      <c r="F420" s="622"/>
    </row>
    <row r="421" spans="1:6" ht="15">
      <c r="A421" s="291" t="s">
        <v>5</v>
      </c>
      <c r="B421" s="291" t="s">
        <v>12</v>
      </c>
      <c r="C421" s="291" t="s">
        <v>5</v>
      </c>
      <c r="D421" s="291" t="s">
        <v>12</v>
      </c>
      <c r="E421" s="291" t="s">
        <v>5</v>
      </c>
      <c r="F421" s="291" t="s">
        <v>8</v>
      </c>
    </row>
    <row r="422" spans="1:17" s="17" customFormat="1" ht="15.75">
      <c r="A422" s="318">
        <v>1</v>
      </c>
      <c r="B422" s="318">
        <v>2</v>
      </c>
      <c r="C422" s="318">
        <v>3</v>
      </c>
      <c r="D422" s="318">
        <v>4</v>
      </c>
      <c r="E422" s="318">
        <v>5</v>
      </c>
      <c r="F422" s="318">
        <v>6</v>
      </c>
      <c r="K422" s="363"/>
      <c r="L422" s="347"/>
      <c r="M422" s="347"/>
      <c r="N422" s="348"/>
      <c r="O422" s="347"/>
      <c r="P422" s="347"/>
      <c r="Q422" s="347"/>
    </row>
    <row r="423" spans="1:6" ht="15.75" customHeight="1">
      <c r="A423" s="378">
        <f>B417</f>
        <v>948</v>
      </c>
      <c r="B423" s="378">
        <f>C417</f>
        <v>710.718</v>
      </c>
      <c r="C423" s="537">
        <v>948</v>
      </c>
      <c r="D423" s="372">
        <v>710.71</v>
      </c>
      <c r="E423" s="337">
        <f>C423/A423</f>
        <v>1</v>
      </c>
      <c r="F423" s="337">
        <f>D423/B423</f>
        <v>0.9999887437774195</v>
      </c>
    </row>
    <row r="424" spans="1:7" ht="12.75" customHeight="1">
      <c r="A424" s="74"/>
      <c r="B424" s="75"/>
      <c r="C424" s="76"/>
      <c r="D424" s="76"/>
      <c r="E424" s="77"/>
      <c r="F424" s="78"/>
      <c r="G424" s="79" t="s">
        <v>80</v>
      </c>
    </row>
    <row r="425" spans="1:3" ht="15">
      <c r="A425" s="330" t="s">
        <v>173</v>
      </c>
      <c r="B425" s="54"/>
      <c r="C425" s="54"/>
    </row>
    <row r="426" ht="16.5" customHeight="1">
      <c r="A426" s="11"/>
    </row>
    <row r="427" ht="16.5" customHeight="1">
      <c r="A427" s="331" t="s">
        <v>174</v>
      </c>
    </row>
    <row r="428" spans="1:6" ht="14.25" customHeight="1">
      <c r="A428" s="108"/>
      <c r="B428" s="109"/>
      <c r="C428" s="107"/>
      <c r="D428" s="107"/>
      <c r="E428" s="107"/>
      <c r="F428" s="107"/>
    </row>
    <row r="429" spans="1:6" ht="12.75">
      <c r="A429" s="628" t="s">
        <v>264</v>
      </c>
      <c r="B429" s="629"/>
      <c r="C429" s="629"/>
      <c r="D429" s="629"/>
      <c r="E429" s="629"/>
      <c r="F429" s="629"/>
    </row>
    <row r="430" spans="1:7" ht="30.75">
      <c r="A430" s="313" t="s">
        <v>13</v>
      </c>
      <c r="B430" s="611" t="s">
        <v>6</v>
      </c>
      <c r="C430" s="612"/>
      <c r="D430" s="313" t="s">
        <v>17</v>
      </c>
      <c r="E430" s="313" t="s">
        <v>136</v>
      </c>
      <c r="F430" s="313" t="s">
        <v>15</v>
      </c>
      <c r="G430" s="88"/>
    </row>
    <row r="431" spans="1:7" ht="13.5" customHeight="1">
      <c r="A431" s="671" t="s">
        <v>109</v>
      </c>
      <c r="B431" s="626" t="s">
        <v>83</v>
      </c>
      <c r="C431" s="627"/>
      <c r="D431" s="567">
        <v>446</v>
      </c>
      <c r="E431" s="567"/>
      <c r="F431" s="552">
        <f>D431*5000/100000</f>
        <v>22.3</v>
      </c>
      <c r="G431" s="89"/>
    </row>
    <row r="432" spans="1:7" ht="13.5" customHeight="1">
      <c r="A432" s="672"/>
      <c r="B432" s="626" t="s">
        <v>0</v>
      </c>
      <c r="C432" s="627"/>
      <c r="D432" s="567">
        <v>336</v>
      </c>
      <c r="E432" s="567"/>
      <c r="F432" s="552">
        <f>D432*5000/100000</f>
        <v>16.8</v>
      </c>
      <c r="G432" s="90"/>
    </row>
    <row r="433" spans="1:7" ht="15.75" customHeight="1">
      <c r="A433" s="672"/>
      <c r="B433" s="626" t="s">
        <v>55</v>
      </c>
      <c r="C433" s="627"/>
      <c r="D433" s="567">
        <v>0</v>
      </c>
      <c r="E433" s="567"/>
      <c r="F433" s="552">
        <f>D433*5000/100000</f>
        <v>0</v>
      </c>
      <c r="G433" s="23"/>
    </row>
    <row r="434" spans="1:9" ht="15.75" customHeight="1">
      <c r="A434" s="672"/>
      <c r="B434" s="626" t="s">
        <v>99</v>
      </c>
      <c r="C434" s="627"/>
      <c r="D434" s="568">
        <v>0</v>
      </c>
      <c r="E434" s="568"/>
      <c r="F434" s="552">
        <f>D434*5000/100000</f>
        <v>0</v>
      </c>
      <c r="G434" s="23"/>
      <c r="I434" s="122"/>
    </row>
    <row r="435" spans="1:7" ht="15.75" customHeight="1">
      <c r="A435" s="673"/>
      <c r="B435" s="626" t="s">
        <v>100</v>
      </c>
      <c r="C435" s="627"/>
      <c r="D435" s="568">
        <v>97</v>
      </c>
      <c r="E435" s="568"/>
      <c r="F435" s="552">
        <f>D435*5000/100000</f>
        <v>4.85</v>
      </c>
      <c r="G435" s="23"/>
    </row>
    <row r="436" spans="1:7" ht="15.75" customHeight="1">
      <c r="A436" s="338"/>
      <c r="B436" s="626" t="s">
        <v>126</v>
      </c>
      <c r="C436" s="627"/>
      <c r="D436" s="568"/>
      <c r="E436" s="568">
        <v>443</v>
      </c>
      <c r="F436" s="552">
        <f>E436*5000/100000</f>
        <v>22.15</v>
      </c>
      <c r="G436" s="23"/>
    </row>
    <row r="437" spans="1:7" ht="15.75" customHeight="1">
      <c r="A437" s="338"/>
      <c r="B437" s="626" t="s">
        <v>138</v>
      </c>
      <c r="C437" s="627"/>
      <c r="D437" s="568"/>
      <c r="E437" s="568">
        <v>336</v>
      </c>
      <c r="F437" s="552">
        <v>16.8</v>
      </c>
      <c r="G437" s="23"/>
    </row>
    <row r="438" spans="1:10" ht="15.75" customHeight="1">
      <c r="A438" s="338"/>
      <c r="B438" s="626" t="s">
        <v>176</v>
      </c>
      <c r="C438" s="627"/>
      <c r="D438" s="568"/>
      <c r="E438" s="568"/>
      <c r="F438" s="552"/>
      <c r="G438" s="23"/>
      <c r="I438" s="10">
        <f>D444+E444+336</f>
        <v>2534</v>
      </c>
      <c r="J438" s="10">
        <v>1755</v>
      </c>
    </row>
    <row r="439" spans="1:7" ht="15.75" customHeight="1">
      <c r="A439" s="338"/>
      <c r="B439" s="626" t="s">
        <v>179</v>
      </c>
      <c r="C439" s="627"/>
      <c r="D439" s="568"/>
      <c r="E439" s="568"/>
      <c r="F439" s="552"/>
      <c r="G439" s="23"/>
    </row>
    <row r="440" spans="1:10" ht="15.75" customHeight="1">
      <c r="A440" s="338"/>
      <c r="B440" s="626" t="s">
        <v>191</v>
      </c>
      <c r="C440" s="627"/>
      <c r="D440" s="568">
        <v>0</v>
      </c>
      <c r="E440" s="568">
        <v>0</v>
      </c>
      <c r="F440" s="552"/>
      <c r="G440" s="23"/>
      <c r="J440" s="10">
        <f>J438/I438</f>
        <v>0.6925808997632202</v>
      </c>
    </row>
    <row r="441" spans="1:7" ht="15.75" customHeight="1">
      <c r="A441" s="338"/>
      <c r="B441" s="626" t="s">
        <v>204</v>
      </c>
      <c r="C441" s="627"/>
      <c r="D441" s="568"/>
      <c r="E441" s="568"/>
      <c r="F441" s="552"/>
      <c r="G441" s="23"/>
    </row>
    <row r="442" spans="1:7" ht="15.75" customHeight="1">
      <c r="A442" s="338"/>
      <c r="B442" s="626" t="s">
        <v>203</v>
      </c>
      <c r="C442" s="636"/>
      <c r="D442" s="568"/>
      <c r="E442" s="568">
        <v>540</v>
      </c>
      <c r="F442" s="552">
        <f>E442*5000/100000</f>
        <v>27</v>
      </c>
      <c r="G442" s="23"/>
    </row>
    <row r="443" spans="1:7" ht="15.75" customHeight="1">
      <c r="A443" s="338"/>
      <c r="B443" s="626" t="s">
        <v>270</v>
      </c>
      <c r="C443" s="636"/>
      <c r="D443" s="568"/>
      <c r="E443" s="568"/>
      <c r="F443" s="552"/>
      <c r="G443" s="23"/>
    </row>
    <row r="444" spans="1:11" ht="14.25" customHeight="1">
      <c r="A444" s="339"/>
      <c r="B444" s="639" t="s">
        <v>16</v>
      </c>
      <c r="C444" s="640"/>
      <c r="D444" s="568">
        <f>SUM(D431:D436)</f>
        <v>879</v>
      </c>
      <c r="E444" s="568">
        <f>SUM(E436:E442)</f>
        <v>1319</v>
      </c>
      <c r="F444" s="548">
        <f>SUM(F431:F442)</f>
        <v>109.89999999999999</v>
      </c>
      <c r="G444" s="23"/>
      <c r="I444" s="10">
        <f>D444+E444</f>
        <v>2198</v>
      </c>
      <c r="J444" s="10">
        <f>D444*5000/100000</f>
        <v>43.95</v>
      </c>
      <c r="K444" s="569">
        <f>E444*5000/100000</f>
        <v>65.95</v>
      </c>
    </row>
    <row r="445" ht="14.25" customHeight="1">
      <c r="A445" s="10" t="s">
        <v>271</v>
      </c>
    </row>
    <row r="446" ht="15">
      <c r="A446" s="19" t="s">
        <v>175</v>
      </c>
    </row>
    <row r="447" spans="1:7" ht="15">
      <c r="A447" s="637" t="s">
        <v>9</v>
      </c>
      <c r="B447" s="639" t="s">
        <v>19</v>
      </c>
      <c r="C447" s="640"/>
      <c r="D447" s="641" t="s">
        <v>110</v>
      </c>
      <c r="E447" s="641"/>
      <c r="F447" s="641" t="s">
        <v>18</v>
      </c>
      <c r="G447" s="641"/>
    </row>
    <row r="448" spans="1:7" ht="15">
      <c r="A448" s="638"/>
      <c r="B448" s="340" t="s">
        <v>5</v>
      </c>
      <c r="C448" s="341" t="s">
        <v>20</v>
      </c>
      <c r="D448" s="296" t="s">
        <v>5</v>
      </c>
      <c r="E448" s="296" t="s">
        <v>20</v>
      </c>
      <c r="F448" s="296" t="s">
        <v>5</v>
      </c>
      <c r="G448" s="296" t="s">
        <v>20</v>
      </c>
    </row>
    <row r="449" spans="1:17" s="342" customFormat="1" ht="28.5" customHeight="1">
      <c r="A449" s="229" t="s">
        <v>265</v>
      </c>
      <c r="B449" s="536">
        <v>2198</v>
      </c>
      <c r="C449" s="378">
        <v>109.89999999999999</v>
      </c>
      <c r="D449" s="537">
        <v>2198</v>
      </c>
      <c r="E449" s="372">
        <v>109.89999999999999</v>
      </c>
      <c r="F449" s="392">
        <f>(D449-B449)/B449</f>
        <v>0</v>
      </c>
      <c r="G449" s="392">
        <f>(E449-C449)/C449</f>
        <v>0</v>
      </c>
      <c r="K449" s="346"/>
      <c r="L449" s="348"/>
      <c r="M449" s="348"/>
      <c r="N449" s="348"/>
      <c r="O449" s="348"/>
      <c r="P449" s="348"/>
      <c r="Q449" s="348"/>
    </row>
    <row r="450" ht="14.25" customHeight="1"/>
    <row r="451" ht="15">
      <c r="A451" s="19" t="s">
        <v>267</v>
      </c>
    </row>
    <row r="452" spans="1:6" ht="37.5" customHeight="1">
      <c r="A452" s="622" t="s">
        <v>266</v>
      </c>
      <c r="B452" s="622"/>
      <c r="C452" s="622" t="s">
        <v>263</v>
      </c>
      <c r="D452" s="622"/>
      <c r="E452" s="622" t="s">
        <v>4</v>
      </c>
      <c r="F452" s="622"/>
    </row>
    <row r="453" spans="1:6" ht="15">
      <c r="A453" s="291" t="s">
        <v>5</v>
      </c>
      <c r="B453" s="291" t="s">
        <v>12</v>
      </c>
      <c r="C453" s="291" t="s">
        <v>5</v>
      </c>
      <c r="D453" s="291" t="s">
        <v>12</v>
      </c>
      <c r="E453" s="291" t="s">
        <v>5</v>
      </c>
      <c r="F453" s="291" t="s">
        <v>8</v>
      </c>
    </row>
    <row r="454" spans="1:17" s="17" customFormat="1" ht="15.75">
      <c r="A454" s="318">
        <v>1</v>
      </c>
      <c r="B454" s="318">
        <v>2</v>
      </c>
      <c r="C454" s="318">
        <v>3</v>
      </c>
      <c r="D454" s="318">
        <v>4</v>
      </c>
      <c r="E454" s="318">
        <v>5</v>
      </c>
      <c r="F454" s="318">
        <v>6</v>
      </c>
      <c r="K454" s="363"/>
      <c r="L454" s="347"/>
      <c r="M454" s="347"/>
      <c r="N454" s="348"/>
      <c r="O454" s="347"/>
      <c r="P454" s="347"/>
      <c r="Q454" s="347"/>
    </row>
    <row r="455" spans="1:7" ht="15.75" customHeight="1">
      <c r="A455" s="372">
        <f>B449</f>
        <v>2198</v>
      </c>
      <c r="B455" s="372">
        <f>C449</f>
        <v>109.89999999999999</v>
      </c>
      <c r="C455" s="536">
        <v>2198</v>
      </c>
      <c r="D455" s="378">
        <v>109.9</v>
      </c>
      <c r="E455" s="298">
        <f>C455/A455</f>
        <v>1</v>
      </c>
      <c r="F455" s="298">
        <f>D455/B455</f>
        <v>1.0000000000000002</v>
      </c>
      <c r="G455" s="10" t="s">
        <v>80</v>
      </c>
    </row>
    <row r="456" spans="1:7" ht="12.75" customHeight="1">
      <c r="A456" s="74"/>
      <c r="B456" s="75"/>
      <c r="C456" s="76"/>
      <c r="D456" s="76"/>
      <c r="E456" s="77"/>
      <c r="F456" s="78"/>
      <c r="G456" s="79"/>
    </row>
  </sheetData>
  <sheetProtection/>
  <mergeCells count="92">
    <mergeCell ref="F359:F360"/>
    <mergeCell ref="G359:G360"/>
    <mergeCell ref="A325:F325"/>
    <mergeCell ref="A361:B361"/>
    <mergeCell ref="A431:A435"/>
    <mergeCell ref="A399:A412"/>
    <mergeCell ref="B434:C434"/>
    <mergeCell ref="O216:Q216"/>
    <mergeCell ref="L226:N226"/>
    <mergeCell ref="I247:K247"/>
    <mergeCell ref="B436:C436"/>
    <mergeCell ref="B406:C406"/>
    <mergeCell ref="B432:C432"/>
    <mergeCell ref="I325:K325"/>
    <mergeCell ref="B404:C404"/>
    <mergeCell ref="B405:C405"/>
    <mergeCell ref="A420:B420"/>
    <mergeCell ref="U298:U299"/>
    <mergeCell ref="A302:B302"/>
    <mergeCell ref="I307:K307"/>
    <mergeCell ref="L307:N307"/>
    <mergeCell ref="I144:K144"/>
    <mergeCell ref="I160:K160"/>
    <mergeCell ref="R298:T298"/>
    <mergeCell ref="I216:K216"/>
    <mergeCell ref="L216:N216"/>
    <mergeCell ref="I226:K226"/>
    <mergeCell ref="K55:M55"/>
    <mergeCell ref="L316:N316"/>
    <mergeCell ref="L247:N247"/>
    <mergeCell ref="L133:N133"/>
    <mergeCell ref="I316:K316"/>
    <mergeCell ref="A86:H86"/>
    <mergeCell ref="N55:P55"/>
    <mergeCell ref="L107:N107"/>
    <mergeCell ref="I107:K107"/>
    <mergeCell ref="A118:E118"/>
    <mergeCell ref="I133:K133"/>
    <mergeCell ref="E420:F420"/>
    <mergeCell ref="B433:C433"/>
    <mergeCell ref="B430:C430"/>
    <mergeCell ref="D447:E447"/>
    <mergeCell ref="B438:C438"/>
    <mergeCell ref="G386:H386"/>
    <mergeCell ref="B407:C407"/>
    <mergeCell ref="B403:C403"/>
    <mergeCell ref="B440:C440"/>
    <mergeCell ref="A447:A448"/>
    <mergeCell ref="B447:C447"/>
    <mergeCell ref="C452:D452"/>
    <mergeCell ref="A452:B452"/>
    <mergeCell ref="B444:C444"/>
    <mergeCell ref="F447:G447"/>
    <mergeCell ref="B402:C402"/>
    <mergeCell ref="B415:C415"/>
    <mergeCell ref="E452:F452"/>
    <mergeCell ref="B441:C441"/>
    <mergeCell ref="B442:C442"/>
    <mergeCell ref="B443:C443"/>
    <mergeCell ref="B439:C439"/>
    <mergeCell ref="B437:C437"/>
    <mergeCell ref="B435:C435"/>
    <mergeCell ref="C420:D420"/>
    <mergeCell ref="B401:C401"/>
    <mergeCell ref="B400:C400"/>
    <mergeCell ref="B412:C412"/>
    <mergeCell ref="A33:D33"/>
    <mergeCell ref="B431:C431"/>
    <mergeCell ref="A429:F429"/>
    <mergeCell ref="F415:G415"/>
    <mergeCell ref="D415:E415"/>
    <mergeCell ref="A415:A416"/>
    <mergeCell ref="A397:E397"/>
    <mergeCell ref="E356:G356"/>
    <mergeCell ref="A7:H7"/>
    <mergeCell ref="A354:E354"/>
    <mergeCell ref="A9:H9"/>
    <mergeCell ref="A32:D32"/>
    <mergeCell ref="A96:H96"/>
    <mergeCell ref="A66:H66"/>
    <mergeCell ref="A76:H76"/>
    <mergeCell ref="A64:C64"/>
    <mergeCell ref="A54:H54"/>
    <mergeCell ref="A42:D42"/>
    <mergeCell ref="A44:H44"/>
    <mergeCell ref="A296:F296"/>
    <mergeCell ref="B399:C399"/>
    <mergeCell ref="A1:H1"/>
    <mergeCell ref="A2:H2"/>
    <mergeCell ref="A3:H3"/>
    <mergeCell ref="A5:H5"/>
    <mergeCell ref="B398:C398"/>
  </mergeCells>
  <printOptions horizontalCentered="1"/>
  <pageMargins left="0.7" right="0.7" top="0.75" bottom="0.75" header="0.3" footer="0.3"/>
  <pageSetup horizontalDpi="600" verticalDpi="600" orientation="portrait" paperSize="9" scale="58" r:id="rId2"/>
  <rowBreaks count="6" manualBreakCount="6">
    <brk id="40" max="7" man="1"/>
    <brk id="75" max="7" man="1"/>
    <brk id="128" max="7" man="1"/>
    <brk id="158" max="7" man="1"/>
    <brk id="285" max="7" man="1"/>
    <brk id="31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C3" sqref="C3"/>
    </sheetView>
  </sheetViews>
  <sheetFormatPr defaultColWidth="9.140625" defaultRowHeight="12.75"/>
  <sheetData>
    <row r="1" spans="1:5" ht="58.5" thickBot="1">
      <c r="A1" s="677" t="s">
        <v>278</v>
      </c>
      <c r="B1" s="678" t="s">
        <v>279</v>
      </c>
      <c r="C1" s="679">
        <v>29573</v>
      </c>
      <c r="D1" s="679">
        <v>24217</v>
      </c>
      <c r="E1" s="679">
        <v>53790</v>
      </c>
    </row>
    <row r="2" spans="1:5" ht="72.75" thickBot="1">
      <c r="A2" s="680" t="s">
        <v>280</v>
      </c>
      <c r="B2" s="681" t="s">
        <v>281</v>
      </c>
      <c r="C2" s="682">
        <v>31615</v>
      </c>
      <c r="D2" s="682">
        <v>24290</v>
      </c>
      <c r="E2" s="682">
        <v>55905</v>
      </c>
    </row>
    <row r="3" spans="1:10" ht="86.25" customHeight="1">
      <c r="A3" s="685" t="s">
        <v>282</v>
      </c>
      <c r="B3" s="687" t="s">
        <v>283</v>
      </c>
      <c r="C3" s="683">
        <v>27757</v>
      </c>
      <c r="D3" s="683">
        <v>21128</v>
      </c>
      <c r="E3" s="683">
        <v>48885</v>
      </c>
      <c r="H3" s="689">
        <f>C3/C2</f>
        <v>0.8779693183615372</v>
      </c>
      <c r="I3" s="689">
        <f>D3/D2</f>
        <v>0.8698229724166323</v>
      </c>
      <c r="J3" s="689">
        <f>E3/E2</f>
        <v>0.8744298363294876</v>
      </c>
    </row>
    <row r="4" spans="1:5" ht="15" thickBot="1">
      <c r="A4" s="686"/>
      <c r="B4" s="688"/>
      <c r="C4" s="684">
        <v>-0.88</v>
      </c>
      <c r="D4" s="684">
        <v>-0.87</v>
      </c>
      <c r="E4" s="684">
        <v>-0.87</v>
      </c>
    </row>
    <row r="5" spans="8:10" ht="12">
      <c r="H5" s="689">
        <f>C3/C1</f>
        <v>0.9385926351739763</v>
      </c>
      <c r="I5" s="689">
        <f>D3/D1</f>
        <v>0.8724449766692819</v>
      </c>
      <c r="J5" s="689">
        <f>E3/E1</f>
        <v>0.9088120468488566</v>
      </c>
    </row>
  </sheetData>
  <sheetProtection/>
  <mergeCells count="2">
    <mergeCell ref="A3:A4"/>
    <mergeCell ref="B3:B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HP</cp:lastModifiedBy>
  <cp:lastPrinted>2017-02-22T05:04:48Z</cp:lastPrinted>
  <dcterms:created xsi:type="dcterms:W3CDTF">2007-02-27T08:33:39Z</dcterms:created>
  <dcterms:modified xsi:type="dcterms:W3CDTF">2020-06-07T18:49:49Z</dcterms:modified>
  <cp:category/>
  <cp:version/>
  <cp:contentType/>
  <cp:contentStatus/>
</cp:coreProperties>
</file>